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7" i="1" l="1"/>
  <c r="N100" i="1"/>
  <c r="N101" i="1" s="1"/>
  <c r="N103" i="1"/>
  <c r="K97" i="1"/>
  <c r="H103" i="1"/>
  <c r="K103" i="1" s="1"/>
  <c r="N102" i="1"/>
  <c r="H102" i="1"/>
  <c r="H101" i="1"/>
  <c r="H100" i="1"/>
  <c r="I100" i="1" s="1"/>
  <c r="J100" i="1" s="1"/>
  <c r="N99" i="1"/>
  <c r="H99" i="1"/>
  <c r="I99" i="1" s="1"/>
  <c r="N98" i="1"/>
  <c r="H98" i="1"/>
  <c r="I98" i="1" s="1"/>
  <c r="J98" i="1" s="1"/>
  <c r="H97" i="1"/>
  <c r="I97" i="1" s="1"/>
  <c r="N96" i="1"/>
  <c r="H96" i="1"/>
  <c r="I96" i="1" s="1"/>
  <c r="J96" i="1" s="1"/>
  <c r="N91" i="1"/>
  <c r="N84" i="1"/>
  <c r="N83" i="1"/>
  <c r="N82" i="1"/>
  <c r="N81" i="1"/>
  <c r="N80" i="1"/>
  <c r="I79" i="1"/>
  <c r="K77" i="1"/>
  <c r="L77" i="1" s="1"/>
  <c r="N79" i="1"/>
  <c r="N78" i="1"/>
  <c r="N77" i="1"/>
  <c r="N76" i="1"/>
  <c r="H76" i="1"/>
  <c r="K76" i="1" s="1"/>
  <c r="L76" i="1" s="1"/>
  <c r="H77" i="1"/>
  <c r="I77" i="1" s="1"/>
  <c r="J77" i="1" s="1"/>
  <c r="H78" i="1"/>
  <c r="I78" i="1" s="1"/>
  <c r="J78" i="1" s="1"/>
  <c r="H79" i="1"/>
  <c r="I76" i="1" l="1"/>
  <c r="J76" i="1" s="1"/>
  <c r="J79" i="1"/>
  <c r="K79" i="1"/>
  <c r="I101" i="1"/>
  <c r="J101" i="1" s="1"/>
  <c r="I103" i="1"/>
  <c r="K100" i="1"/>
  <c r="K101" i="1" s="1"/>
  <c r="L101" i="1" s="1"/>
  <c r="K78" i="1"/>
  <c r="L78" i="1" s="1"/>
  <c r="J102" i="1"/>
  <c r="I102" i="1"/>
  <c r="J103" i="1"/>
  <c r="J99" i="1"/>
  <c r="J97" i="1"/>
  <c r="K96" i="1"/>
  <c r="L96" i="1" s="1"/>
  <c r="K98" i="1"/>
  <c r="L98" i="1" s="1"/>
  <c r="K99" i="1"/>
  <c r="L99" i="1" s="1"/>
  <c r="K102" i="1"/>
  <c r="L103" i="1" s="1"/>
  <c r="N38" i="1"/>
  <c r="N36" i="1"/>
  <c r="N37" i="1" s="1"/>
  <c r="N33" i="1"/>
  <c r="M31" i="1"/>
  <c r="M30" i="1"/>
  <c r="N30" i="1" s="1"/>
  <c r="N31" i="1" s="1"/>
  <c r="H38" i="1"/>
  <c r="K38" i="1" s="1"/>
  <c r="H37" i="1"/>
  <c r="H36" i="1"/>
  <c r="I36" i="1" s="1"/>
  <c r="H35" i="1"/>
  <c r="H34" i="1"/>
  <c r="H33" i="1"/>
  <c r="I33" i="1" s="1"/>
  <c r="J33" i="1" s="1"/>
  <c r="H32" i="1"/>
  <c r="I32" i="1" s="1"/>
  <c r="H31" i="1"/>
  <c r="I31" i="1" s="1"/>
  <c r="M44" i="1"/>
  <c r="N44" i="1" s="1"/>
  <c r="M45" i="1"/>
  <c r="M46" i="1"/>
  <c r="H46" i="1" s="1"/>
  <c r="H47" i="1"/>
  <c r="I47" i="1" s="1"/>
  <c r="J47" i="1" s="1"/>
  <c r="M48" i="1"/>
  <c r="M49" i="1"/>
  <c r="H49" i="1" s="1"/>
  <c r="H50" i="1"/>
  <c r="I50" i="1" s="1"/>
  <c r="J50" i="1" s="1"/>
  <c r="H51" i="1"/>
  <c r="I51" i="1" s="1"/>
  <c r="J51" i="1" s="1"/>
  <c r="H52" i="1"/>
  <c r="I52" i="1" s="1"/>
  <c r="J52" i="1" s="1"/>
  <c r="H53" i="1"/>
  <c r="K53" i="1" s="1"/>
  <c r="N53" i="1"/>
  <c r="N54" i="1" s="1"/>
  <c r="N55" i="1" s="1"/>
  <c r="N56" i="1" s="1"/>
  <c r="H54" i="1"/>
  <c r="I54" i="1" s="1"/>
  <c r="J54" i="1" s="1"/>
  <c r="H55" i="1"/>
  <c r="I55" i="1" s="1"/>
  <c r="J55" i="1" s="1"/>
  <c r="H56" i="1"/>
  <c r="I56" i="1" s="1"/>
  <c r="J56" i="1" s="1"/>
  <c r="L100" i="1" l="1"/>
  <c r="L102" i="1"/>
  <c r="L97" i="1"/>
  <c r="I38" i="1"/>
  <c r="K36" i="1"/>
  <c r="K37" i="1" s="1"/>
  <c r="L37" i="1" s="1"/>
  <c r="N49" i="1"/>
  <c r="N50" i="1" s="1"/>
  <c r="N51" i="1" s="1"/>
  <c r="N52" i="1" s="1"/>
  <c r="N46" i="1"/>
  <c r="N47" i="1" s="1"/>
  <c r="N48" i="1" s="1"/>
  <c r="K33" i="1"/>
  <c r="L33" i="1" s="1"/>
  <c r="J38" i="1"/>
  <c r="J36" i="1"/>
  <c r="H44" i="1"/>
  <c r="I44" i="1" s="1"/>
  <c r="J44" i="1" s="1"/>
  <c r="I53" i="1"/>
  <c r="J53" i="1" s="1"/>
  <c r="N45" i="1"/>
  <c r="H30" i="1"/>
  <c r="I30" i="1" s="1"/>
  <c r="J30" i="1" s="1"/>
  <c r="L53" i="1"/>
  <c r="K54" i="1"/>
  <c r="L54" i="1" s="1"/>
  <c r="J32" i="1"/>
  <c r="K32" i="1"/>
  <c r="L32" i="1" s="1"/>
  <c r="I35" i="1"/>
  <c r="J35" i="1" s="1"/>
  <c r="K49" i="1"/>
  <c r="I49" i="1"/>
  <c r="J49" i="1" s="1"/>
  <c r="K46" i="1"/>
  <c r="I46" i="1"/>
  <c r="J46" i="1" s="1"/>
  <c r="H48" i="1"/>
  <c r="H45" i="1"/>
  <c r="J31" i="1"/>
  <c r="I37" i="1"/>
  <c r="J37" i="1" s="1"/>
  <c r="N32" i="1"/>
  <c r="N34" i="1" s="1"/>
  <c r="N35" i="1" s="1"/>
  <c r="I34" i="1"/>
  <c r="J34" i="1" s="1"/>
  <c r="H86" i="1"/>
  <c r="I86" i="1" s="1"/>
  <c r="J86" i="1" s="1"/>
  <c r="H85" i="1"/>
  <c r="K85" i="1" s="1"/>
  <c r="L85" i="1" s="1"/>
  <c r="H88" i="1"/>
  <c r="I88" i="1" s="1"/>
  <c r="J88" i="1" s="1"/>
  <c r="H87" i="1"/>
  <c r="K87" i="1" s="1"/>
  <c r="L87" i="1" s="1"/>
  <c r="H91" i="1"/>
  <c r="H90" i="1"/>
  <c r="I90" i="1" s="1"/>
  <c r="J90" i="1" s="1"/>
  <c r="H89" i="1"/>
  <c r="I89" i="1" s="1"/>
  <c r="J89" i="1" s="1"/>
  <c r="N89" i="1"/>
  <c r="N90" i="1" s="1"/>
  <c r="N87" i="1"/>
  <c r="N88" i="1" s="1"/>
  <c r="N85" i="1"/>
  <c r="N86" i="1" s="1"/>
  <c r="H84" i="1"/>
  <c r="H83" i="1"/>
  <c r="H82" i="1"/>
  <c r="H81" i="1"/>
  <c r="H80" i="1"/>
  <c r="K80" i="1" s="1"/>
  <c r="L80" i="1" s="1"/>
  <c r="H75" i="1"/>
  <c r="N74" i="1"/>
  <c r="N75" i="1" s="1"/>
  <c r="H74" i="1"/>
  <c r="I74" i="1" s="1"/>
  <c r="H71" i="1"/>
  <c r="N70" i="1"/>
  <c r="H70" i="1"/>
  <c r="K70" i="1" s="1"/>
  <c r="L70" i="1" s="1"/>
  <c r="H69" i="1"/>
  <c r="H68" i="1"/>
  <c r="I68" i="1" s="1"/>
  <c r="J68" i="1" s="1"/>
  <c r="N67" i="1"/>
  <c r="N68" i="1" s="1"/>
  <c r="N69" i="1" s="1"/>
  <c r="H67" i="1"/>
  <c r="K67" i="1" s="1"/>
  <c r="L67" i="1" s="1"/>
  <c r="H66" i="1"/>
  <c r="I66" i="1" s="1"/>
  <c r="N65" i="1"/>
  <c r="N66" i="1" s="1"/>
  <c r="H65" i="1"/>
  <c r="K65" i="1" s="1"/>
  <c r="L65" i="1" s="1"/>
  <c r="H64" i="1"/>
  <c r="H63" i="1"/>
  <c r="I63" i="1" s="1"/>
  <c r="J63" i="1" s="1"/>
  <c r="N62" i="1"/>
  <c r="N63" i="1" s="1"/>
  <c r="H62" i="1"/>
  <c r="H61" i="1"/>
  <c r="H60" i="1"/>
  <c r="N59" i="1"/>
  <c r="N60" i="1" s="1"/>
  <c r="N61" i="1" s="1"/>
  <c r="H59" i="1"/>
  <c r="I59" i="1" s="1"/>
  <c r="J59" i="1" s="1"/>
  <c r="M11" i="1"/>
  <c r="H11" i="1" s="1"/>
  <c r="M7" i="1"/>
  <c r="H7" i="1" s="1"/>
  <c r="I7" i="1" s="1"/>
  <c r="N8" i="1"/>
  <c r="N9" i="1" s="1"/>
  <c r="N10" i="1" s="1"/>
  <c r="M5" i="1"/>
  <c r="N5" i="1" s="1"/>
  <c r="N24" i="1"/>
  <c r="N25" i="1" s="1"/>
  <c r="N26" i="1" s="1"/>
  <c r="N27" i="1" s="1"/>
  <c r="N20" i="1"/>
  <c r="N21" i="1" s="1"/>
  <c r="N22" i="1" s="1"/>
  <c r="N23" i="1" s="1"/>
  <c r="N16" i="1"/>
  <c r="N17" i="1" s="1"/>
  <c r="N18" i="1" s="1"/>
  <c r="N19" i="1" s="1"/>
  <c r="N12" i="1"/>
  <c r="N13" i="1" s="1"/>
  <c r="N14" i="1" s="1"/>
  <c r="N15" i="1" s="1"/>
  <c r="H27" i="1"/>
  <c r="H26" i="1"/>
  <c r="I26" i="1" s="1"/>
  <c r="J26" i="1" s="1"/>
  <c r="H25" i="1"/>
  <c r="I25" i="1" s="1"/>
  <c r="J25" i="1" s="1"/>
  <c r="H9" i="1"/>
  <c r="I9" i="1" s="1"/>
  <c r="J9" i="1" s="1"/>
  <c r="H10" i="1"/>
  <c r="I10" i="1" s="1"/>
  <c r="J10" i="1" s="1"/>
  <c r="H12" i="1"/>
  <c r="I12" i="1" s="1"/>
  <c r="J12" i="1" s="1"/>
  <c r="H13" i="1"/>
  <c r="I13" i="1" s="1"/>
  <c r="J13" i="1" s="1"/>
  <c r="H14" i="1"/>
  <c r="I14" i="1" s="1"/>
  <c r="J14" i="1" s="1"/>
  <c r="H15" i="1"/>
  <c r="I15" i="1" s="1"/>
  <c r="J15" i="1" s="1"/>
  <c r="H16" i="1"/>
  <c r="I16" i="1" s="1"/>
  <c r="J16" i="1" s="1"/>
  <c r="H17" i="1"/>
  <c r="I17" i="1" s="1"/>
  <c r="J17" i="1" s="1"/>
  <c r="H18" i="1"/>
  <c r="I18" i="1" s="1"/>
  <c r="J18" i="1" s="1"/>
  <c r="H19" i="1"/>
  <c r="I19" i="1" s="1"/>
  <c r="J19" i="1" s="1"/>
  <c r="H20" i="1"/>
  <c r="K20" i="1" s="1"/>
  <c r="H21" i="1"/>
  <c r="I21" i="1" s="1"/>
  <c r="H22" i="1"/>
  <c r="I22" i="1" s="1"/>
  <c r="J22" i="1" s="1"/>
  <c r="H23" i="1"/>
  <c r="I23" i="1" s="1"/>
  <c r="J23" i="1" s="1"/>
  <c r="H24" i="1"/>
  <c r="I24" i="1" s="1"/>
  <c r="J24" i="1" s="1"/>
  <c r="H8" i="1"/>
  <c r="I8" i="1" s="1"/>
  <c r="M6" i="1"/>
  <c r="M4" i="1"/>
  <c r="H4" i="1" s="1"/>
  <c r="I4" i="1" s="1"/>
  <c r="J4" i="1" s="1"/>
  <c r="M3" i="1"/>
  <c r="H3" i="1" s="1"/>
  <c r="I3" i="1" s="1"/>
  <c r="J3" i="1" s="1"/>
  <c r="M2" i="1"/>
  <c r="H2" i="1" s="1"/>
  <c r="I81" i="1" l="1"/>
  <c r="K81" i="1"/>
  <c r="L81" i="1" s="1"/>
  <c r="I82" i="1"/>
  <c r="K82" i="1"/>
  <c r="L82" i="1" s="1"/>
  <c r="I84" i="1"/>
  <c r="K84" i="1"/>
  <c r="L84" i="1" s="1"/>
  <c r="I91" i="1"/>
  <c r="J91" i="1" s="1"/>
  <c r="K91" i="1"/>
  <c r="L91" i="1" s="1"/>
  <c r="L79" i="1"/>
  <c r="K44" i="1"/>
  <c r="L44" i="1" s="1"/>
  <c r="K30" i="1"/>
  <c r="L30" i="1" s="1"/>
  <c r="I48" i="1"/>
  <c r="J48" i="1" s="1"/>
  <c r="K50" i="1"/>
  <c r="L49" i="1"/>
  <c r="K47" i="1"/>
  <c r="L47" i="1" s="1"/>
  <c r="L46" i="1"/>
  <c r="I45" i="1"/>
  <c r="J45" i="1" s="1"/>
  <c r="K45" i="1"/>
  <c r="L45" i="1" s="1"/>
  <c r="K55" i="1"/>
  <c r="I83" i="1"/>
  <c r="J83" i="1" s="1"/>
  <c r="I85" i="1"/>
  <c r="J85" i="1" s="1"/>
  <c r="K89" i="1"/>
  <c r="L89" i="1" s="1"/>
  <c r="I87" i="1"/>
  <c r="J87" i="1" s="1"/>
  <c r="K88" i="1"/>
  <c r="L88" i="1" s="1"/>
  <c r="J84" i="1"/>
  <c r="J82" i="1"/>
  <c r="J74" i="1"/>
  <c r="K74" i="1"/>
  <c r="L74" i="1" s="1"/>
  <c r="I80" i="1"/>
  <c r="J80" i="1" s="1"/>
  <c r="J81" i="1"/>
  <c r="I75" i="1"/>
  <c r="J75" i="1" s="1"/>
  <c r="N11" i="1"/>
  <c r="I65" i="1"/>
  <c r="J65" i="1" s="1"/>
  <c r="I70" i="1"/>
  <c r="J70" i="1" s="1"/>
  <c r="J66" i="1"/>
  <c r="K59" i="1"/>
  <c r="L59" i="1" s="1"/>
  <c r="K66" i="1"/>
  <c r="L66" i="1" s="1"/>
  <c r="I61" i="1"/>
  <c r="J61" i="1" s="1"/>
  <c r="I62" i="1"/>
  <c r="J62" i="1" s="1"/>
  <c r="K62" i="1"/>
  <c r="N64" i="1"/>
  <c r="I60" i="1"/>
  <c r="J60" i="1" s="1"/>
  <c r="I64" i="1"/>
  <c r="J64" i="1" s="1"/>
  <c r="I67" i="1"/>
  <c r="J67" i="1" s="1"/>
  <c r="K68" i="1"/>
  <c r="L68" i="1" s="1"/>
  <c r="I69" i="1"/>
  <c r="J69" i="1" s="1"/>
  <c r="K21" i="1"/>
  <c r="K22" i="1" s="1"/>
  <c r="K23" i="1" s="1"/>
  <c r="H5" i="1"/>
  <c r="I5" i="1" s="1"/>
  <c r="J5" i="1" s="1"/>
  <c r="N6" i="1"/>
  <c r="N7" i="1" s="1"/>
  <c r="I11" i="1"/>
  <c r="J11" i="1" s="1"/>
  <c r="K8" i="1"/>
  <c r="L8" i="1" s="1"/>
  <c r="K16" i="1"/>
  <c r="K17" i="1" s="1"/>
  <c r="K18" i="1" s="1"/>
  <c r="K19" i="1" s="1"/>
  <c r="I27" i="1"/>
  <c r="J27" i="1" s="1"/>
  <c r="K24" i="1"/>
  <c r="K25" i="1" s="1"/>
  <c r="K26" i="1" s="1"/>
  <c r="K27" i="1" s="1"/>
  <c r="K12" i="1"/>
  <c r="K13" i="1" s="1"/>
  <c r="K14" i="1" s="1"/>
  <c r="K15" i="1" s="1"/>
  <c r="J7" i="1"/>
  <c r="I2" i="1"/>
  <c r="J2" i="1" s="1"/>
  <c r="K2" i="1"/>
  <c r="L2" i="1" s="1"/>
  <c r="J8" i="1"/>
  <c r="N2" i="1"/>
  <c r="N3" i="1" s="1"/>
  <c r="N4" i="1" s="1"/>
  <c r="H6" i="1"/>
  <c r="I20" i="1"/>
  <c r="J20" i="1" s="1"/>
  <c r="J21" i="1"/>
  <c r="K83" i="1" l="1"/>
  <c r="L83" i="1" s="1"/>
  <c r="K31" i="1"/>
  <c r="L31" i="1" s="1"/>
  <c r="L36" i="1"/>
  <c r="L55" i="1"/>
  <c r="K56" i="1"/>
  <c r="L56" i="1" s="1"/>
  <c r="K34" i="1"/>
  <c r="L50" i="1"/>
  <c r="K51" i="1"/>
  <c r="K48" i="1"/>
  <c r="L48" i="1" s="1"/>
  <c r="K90" i="1"/>
  <c r="L90" i="1" s="1"/>
  <c r="K75" i="1"/>
  <c r="L18" i="1"/>
  <c r="K60" i="1"/>
  <c r="L62" i="1"/>
  <c r="K63" i="1"/>
  <c r="K69" i="1"/>
  <c r="K5" i="1"/>
  <c r="L5" i="1" s="1"/>
  <c r="L17" i="1"/>
  <c r="L16" i="1"/>
  <c r="K9" i="1"/>
  <c r="I6" i="1"/>
  <c r="J6" i="1" s="1"/>
  <c r="L19" i="1"/>
  <c r="K3" i="1"/>
  <c r="L3" i="1" s="1"/>
  <c r="L12" i="1"/>
  <c r="L20" i="1"/>
  <c r="L24" i="1"/>
  <c r="L34" i="1" l="1"/>
  <c r="K35" i="1"/>
  <c r="L35" i="1" s="1"/>
  <c r="K52" i="1"/>
  <c r="L52" i="1" s="1"/>
  <c r="L51" i="1"/>
  <c r="L38" i="1"/>
  <c r="K4" i="1"/>
  <c r="L4" i="1" s="1"/>
  <c r="L75" i="1"/>
  <c r="K6" i="1"/>
  <c r="K7" i="1" s="1"/>
  <c r="L7" i="1" s="1"/>
  <c r="L60" i="1"/>
  <c r="K61" i="1"/>
  <c r="L61" i="1" s="1"/>
  <c r="L63" i="1"/>
  <c r="K64" i="1"/>
  <c r="L64" i="1" s="1"/>
  <c r="L69" i="1"/>
  <c r="K10" i="1"/>
  <c r="L9" i="1"/>
  <c r="L25" i="1"/>
  <c r="L21" i="1"/>
  <c r="L13" i="1"/>
  <c r="L6" i="1" l="1"/>
  <c r="K86" i="1"/>
  <c r="L10" i="1"/>
  <c r="K11" i="1"/>
  <c r="L11" i="1" s="1"/>
  <c r="L15" i="1"/>
  <c r="L14" i="1"/>
  <c r="L27" i="1"/>
  <c r="L26" i="1"/>
  <c r="L23" i="1"/>
  <c r="L22" i="1"/>
  <c r="L86" i="1" l="1"/>
</calcChain>
</file>

<file path=xl/sharedStrings.xml><?xml version="1.0" encoding="utf-8"?>
<sst xmlns="http://schemas.openxmlformats.org/spreadsheetml/2006/main" count="431" uniqueCount="154">
  <si>
    <t>Jour</t>
  </si>
  <si>
    <t>Etapes n°</t>
  </si>
  <si>
    <t>Point A</t>
  </si>
  <si>
    <t>Point B</t>
  </si>
  <si>
    <t>Temps</t>
  </si>
  <si>
    <t>Distance (Km)</t>
  </si>
  <si>
    <t>Lieu dodo</t>
  </si>
  <si>
    <t>Bouffe</t>
  </si>
  <si>
    <t>Temps °C</t>
  </si>
  <si>
    <t>Ensoleillement</t>
  </si>
  <si>
    <t>Guyancourt</t>
  </si>
  <si>
    <t>Saint Rémy Les</t>
  </si>
  <si>
    <t>1-2h</t>
  </si>
  <si>
    <t>Rambouillet</t>
  </si>
  <si>
    <t>2h</t>
  </si>
  <si>
    <t>Epernon</t>
  </si>
  <si>
    <t>1h</t>
  </si>
  <si>
    <t>Maintenon</t>
  </si>
  <si>
    <t>Chartres</t>
  </si>
  <si>
    <t>Illiers Chambray</t>
  </si>
  <si>
    <t>2-3h</t>
  </si>
  <si>
    <t>TempsConv</t>
  </si>
  <si>
    <t>Thiron-Gargais</t>
  </si>
  <si>
    <t>Nogent-le-Rotrou</t>
  </si>
  <si>
    <t>Rémalard</t>
  </si>
  <si>
    <t>Mortagne-au-Perche</t>
  </si>
  <si>
    <t>Le Mêle sur Sarthe</t>
  </si>
  <si>
    <t>Alençon</t>
  </si>
  <si>
    <t>Carrouges</t>
  </si>
  <si>
    <t>Bagnoles-de-l'Orne</t>
  </si>
  <si>
    <t>Domfront</t>
  </si>
  <si>
    <t>La Fougère (WTF?)</t>
  </si>
  <si>
    <t>(Random Point)</t>
  </si>
  <si>
    <t>Saint-Hilaire-du-Harcou</t>
  </si>
  <si>
    <t>Ducey</t>
  </si>
  <si>
    <t>Mont Saint Michel</t>
  </si>
  <si>
    <t>Le Vivier sur Mer</t>
  </si>
  <si>
    <t>Cancale</t>
  </si>
  <si>
    <t>SaintMalo</t>
  </si>
  <si>
    <t>Saint Lunaire</t>
  </si>
  <si>
    <t>Temps GeoVelo</t>
  </si>
  <si>
    <t>Cumul jour</t>
  </si>
  <si>
    <t>Cumul (Km)</t>
  </si>
  <si>
    <t>Tachainville</t>
  </si>
  <si>
    <t>Biats</t>
  </si>
  <si>
    <t>0,45h</t>
  </si>
  <si>
    <t>0,56h</t>
  </si>
  <si>
    <t>Tente</t>
  </si>
  <si>
    <t>Isabelle Brivois</t>
  </si>
  <si>
    <t>Date</t>
  </si>
  <si>
    <t>Saint lu</t>
  </si>
  <si>
    <t>Tente ?</t>
  </si>
  <si>
    <t>Auberge ?</t>
  </si>
  <si>
    <t>Rares averses</t>
  </si>
  <si>
    <t>Eclaircies</t>
  </si>
  <si>
    <t>13-26</t>
  </si>
  <si>
    <t>11-24</t>
  </si>
  <si>
    <t>11-25</t>
  </si>
  <si>
    <t>11-26</t>
  </si>
  <si>
    <t>11-27</t>
  </si>
  <si>
    <t>Ensoleillé</t>
  </si>
  <si>
    <t>15-24</t>
  </si>
  <si>
    <t>12-25</t>
  </si>
  <si>
    <t>12-26</t>
  </si>
  <si>
    <t>12-24</t>
  </si>
  <si>
    <t>Cumul jour (h,mm)</t>
  </si>
  <si>
    <t>Temps (h,mm)</t>
  </si>
  <si>
    <t>François S-L</t>
  </si>
  <si>
    <t>Four S</t>
  </si>
  <si>
    <t>Resto</t>
  </si>
  <si>
    <t>Sandich</t>
  </si>
  <si>
    <t>Camping</t>
  </si>
  <si>
    <t>Nantes La Rochelle</t>
  </si>
  <si>
    <t>Nantes</t>
  </si>
  <si>
    <t>Bourgneuf en Retz</t>
  </si>
  <si>
    <t>Coueron</t>
  </si>
  <si>
    <t>La Brocherie</t>
  </si>
  <si>
    <t>Fromentine</t>
  </si>
  <si>
    <t>3h</t>
  </si>
  <si>
    <t>Saint Jean de Monts</t>
  </si>
  <si>
    <t>Saint Gilles Croix de vie</t>
  </si>
  <si>
    <t>Brem sur Mer</t>
  </si>
  <si>
    <t>Lessables d'Olonne</t>
  </si>
  <si>
    <t>Jard sur Mer</t>
  </si>
  <si>
    <t>LaTranche sur Mer</t>
  </si>
  <si>
    <t>Saint Micehle en l'Herme</t>
  </si>
  <si>
    <t>Marans</t>
  </si>
  <si>
    <t>La Rochelle</t>
  </si>
  <si>
    <t>Damvix</t>
  </si>
  <si>
    <t>La cabane des epinaux</t>
  </si>
  <si>
    <t>Niort</t>
  </si>
  <si>
    <t>Champdeniers St Denis</t>
  </si>
  <si>
    <t>Parthenay</t>
  </si>
  <si>
    <t>La Ville Nord Est</t>
  </si>
  <si>
    <t>Thouars</t>
  </si>
  <si>
    <t>Montreuil Bellay</t>
  </si>
  <si>
    <t>Saumur</t>
  </si>
  <si>
    <t>Loire Authion</t>
  </si>
  <si>
    <t>Angers</t>
  </si>
  <si>
    <t>La flèche</t>
  </si>
  <si>
    <t>3h30</t>
  </si>
  <si>
    <t>Paris Saint Lunaire</t>
  </si>
  <si>
    <t>La Rochelle Angers</t>
  </si>
  <si>
    <t>Angers Henrichemont</t>
  </si>
  <si>
    <t>Les Roisiers sur Loire</t>
  </si>
  <si>
    <t>Les Perrières</t>
  </si>
  <si>
    <t>L'Aireau Douet</t>
  </si>
  <si>
    <t>Tours</t>
  </si>
  <si>
    <t>Amboise</t>
  </si>
  <si>
    <t>Blois</t>
  </si>
  <si>
    <t>3-4h</t>
  </si>
  <si>
    <t>Beaugency</t>
  </si>
  <si>
    <t>Orléans</t>
  </si>
  <si>
    <t>2h15</t>
  </si>
  <si>
    <t>Château Neuf Sur Loire</t>
  </si>
  <si>
    <t>Gien</t>
  </si>
  <si>
    <t>4h</t>
  </si>
  <si>
    <t>Cosne Cours sur Loire</t>
  </si>
  <si>
    <t>Saint Thibault</t>
  </si>
  <si>
    <t>1h40</t>
  </si>
  <si>
    <t>La Chapelotte</t>
  </si>
  <si>
    <t>Evran</t>
  </si>
  <si>
    <t>2h24</t>
  </si>
  <si>
    <t>3h02</t>
  </si>
  <si>
    <t>St Méen le Grand</t>
  </si>
  <si>
    <t>Ploermel</t>
  </si>
  <si>
    <t>2h41</t>
  </si>
  <si>
    <t>Malestroit</t>
  </si>
  <si>
    <t>1h11</t>
  </si>
  <si>
    <t>Peillac</t>
  </si>
  <si>
    <t>1h30</t>
  </si>
  <si>
    <t>Redon</t>
  </si>
  <si>
    <t>1h08</t>
  </si>
  <si>
    <t>Blain</t>
  </si>
  <si>
    <t>3h00</t>
  </si>
  <si>
    <t>Nort sur Erdre</t>
  </si>
  <si>
    <t>1h34</t>
  </si>
  <si>
    <t>2h20</t>
  </si>
  <si>
    <t>Saint Lunaire Nantes</t>
  </si>
  <si>
    <t>Durtal</t>
  </si>
  <si>
    <t>1h38</t>
  </si>
  <si>
    <t>La Flèche</t>
  </si>
  <si>
    <t>Baugé</t>
  </si>
  <si>
    <t>45m</t>
  </si>
  <si>
    <t>Briare</t>
  </si>
  <si>
    <t>Montargis</t>
  </si>
  <si>
    <t>Champagne sur Seine</t>
  </si>
  <si>
    <t>4-5h</t>
  </si>
  <si>
    <t>Melun</t>
  </si>
  <si>
    <t>Juvisy sur Orges</t>
  </si>
  <si>
    <t>Paris</t>
  </si>
  <si>
    <t>Chatou</t>
  </si>
  <si>
    <t>Fort Phillipe</t>
  </si>
  <si>
    <t>Scandibérik Fort Phillipe Chatou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</si>
</sst>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right" wrapText="1"/>
    </xf>
    <xf numFmtId="0" fontId="1" fillId="5" borderId="1" xfId="0" applyFont="1" applyFill="1" applyBorder="1" applyAlignment="1">
      <alignment wrapText="1"/>
    </xf>
    <xf numFmtId="2" fontId="1" fillId="5" borderId="1" xfId="0" applyNumberFormat="1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3" borderId="1" xfId="0" applyFont="1" applyFill="1" applyBorder="1" applyAlignment="1">
      <alignment horizontal="center" wrapText="1"/>
    </xf>
    <xf numFmtId="16" fontId="1" fillId="2" borderId="1" xfId="0" applyNumberFormat="1" applyFont="1" applyFill="1" applyBorder="1" applyAlignment="1">
      <alignment horizontal="right" wrapText="1"/>
    </xf>
    <xf numFmtId="16" fontId="1" fillId="5" borderId="1" xfId="0" applyNumberFormat="1" applyFont="1" applyFill="1" applyBorder="1" applyAlignment="1">
      <alignment horizontal="right" wrapText="1"/>
    </xf>
    <xf numFmtId="49" fontId="1" fillId="2" borderId="1" xfId="0" applyNumberFormat="1" applyFont="1" applyFill="1" applyBorder="1"/>
    <xf numFmtId="49" fontId="1" fillId="5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16" fontId="1" fillId="2" borderId="5" xfId="0" applyNumberFormat="1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wrapText="1"/>
    </xf>
    <xf numFmtId="2" fontId="1" fillId="2" borderId="5" xfId="0" applyNumberFormat="1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wrapText="1"/>
    </xf>
    <xf numFmtId="0" fontId="1" fillId="6" borderId="6" xfId="0" applyFont="1" applyFill="1" applyBorder="1" applyAlignment="1">
      <alignment horizontal="center" wrapText="1"/>
    </xf>
    <xf numFmtId="0" fontId="1" fillId="6" borderId="7" xfId="0" applyFont="1" applyFill="1" applyBorder="1" applyAlignment="1">
      <alignment horizontal="center" wrapText="1"/>
    </xf>
    <xf numFmtId="0" fontId="1" fillId="6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right" wrapText="1"/>
    </xf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horizontal="right" wrapText="1"/>
    </xf>
    <xf numFmtId="0" fontId="1" fillId="2" borderId="12" xfId="0" applyFont="1" applyFill="1" applyBorder="1" applyAlignment="1">
      <alignment wrapText="1"/>
    </xf>
    <xf numFmtId="0" fontId="1" fillId="5" borderId="11" xfId="0" applyFont="1" applyFill="1" applyBorder="1" applyAlignment="1">
      <alignment horizontal="right" wrapText="1"/>
    </xf>
    <xf numFmtId="0" fontId="1" fillId="5" borderId="12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5" borderId="11" xfId="0" applyFont="1" applyFill="1" applyBorder="1" applyAlignment="1">
      <alignment wrapText="1"/>
    </xf>
    <xf numFmtId="0" fontId="1" fillId="5" borderId="12" xfId="0" applyFont="1" applyFill="1" applyBorder="1"/>
    <xf numFmtId="0" fontId="1" fillId="2" borderId="11" xfId="0" applyFont="1" applyFill="1" applyBorder="1"/>
    <xf numFmtId="0" fontId="1" fillId="5" borderId="11" xfId="0" applyFont="1" applyFill="1" applyBorder="1"/>
    <xf numFmtId="0" fontId="1" fillId="2" borderId="13" xfId="0" applyFont="1" applyFill="1" applyBorder="1"/>
    <xf numFmtId="16" fontId="1" fillId="2" borderId="14" xfId="0" applyNumberFormat="1" applyFont="1" applyFill="1" applyBorder="1" applyAlignment="1">
      <alignment horizontal="right" wrapText="1"/>
    </xf>
    <xf numFmtId="0" fontId="1" fillId="2" borderId="14" xfId="0" applyFont="1" applyFill="1" applyBorder="1" applyAlignment="1">
      <alignment horizontal="right" wrapText="1"/>
    </xf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wrapText="1"/>
    </xf>
    <xf numFmtId="0" fontId="1" fillId="2" borderId="14" xfId="0" applyFont="1" applyFill="1" applyBorder="1"/>
    <xf numFmtId="0" fontId="1" fillId="2" borderId="15" xfId="0" applyFont="1" applyFill="1" applyBorder="1"/>
    <xf numFmtId="2" fontId="1" fillId="4" borderId="1" xfId="0" applyNumberFormat="1" applyFont="1" applyFill="1" applyBorder="1" applyAlignment="1">
      <alignment horizontal="center" wrapText="1"/>
    </xf>
    <xf numFmtId="2" fontId="1" fillId="4" borderId="14" xfId="0" applyNumberFormat="1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5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 applyAlignment="1">
      <alignment horizontal="center" wrapText="1"/>
    </xf>
    <xf numFmtId="49" fontId="1" fillId="2" borderId="14" xfId="0" applyNumberFormat="1" applyFont="1" applyFill="1" applyBorder="1"/>
    <xf numFmtId="0" fontId="1" fillId="5" borderId="13" xfId="0" applyFont="1" applyFill="1" applyBorder="1" applyAlignment="1">
      <alignment wrapText="1"/>
    </xf>
    <xf numFmtId="16" fontId="1" fillId="5" borderId="14" xfId="0" applyNumberFormat="1" applyFont="1" applyFill="1" applyBorder="1" applyAlignment="1">
      <alignment horizontal="right" wrapText="1"/>
    </xf>
    <xf numFmtId="0" fontId="1" fillId="5" borderId="14" xfId="0" applyFont="1" applyFill="1" applyBorder="1" applyAlignment="1">
      <alignment horizontal="right" wrapText="1"/>
    </xf>
    <xf numFmtId="0" fontId="1" fillId="5" borderId="14" xfId="0" applyFont="1" applyFill="1" applyBorder="1" applyAlignment="1">
      <alignment wrapText="1"/>
    </xf>
    <xf numFmtId="2" fontId="1" fillId="5" borderId="14" xfId="0" applyNumberFormat="1" applyFont="1" applyFill="1" applyBorder="1" applyAlignment="1">
      <alignment horizontal="center" wrapText="1"/>
    </xf>
    <xf numFmtId="0" fontId="1" fillId="5" borderId="14" xfId="0" applyFont="1" applyFill="1" applyBorder="1" applyAlignment="1">
      <alignment horizontal="center"/>
    </xf>
    <xf numFmtId="0" fontId="1" fillId="5" borderId="14" xfId="0" applyFont="1" applyFill="1" applyBorder="1"/>
    <xf numFmtId="0" fontId="1" fillId="5" borderId="15" xfId="0" applyFont="1" applyFill="1" applyBorder="1"/>
    <xf numFmtId="0" fontId="1" fillId="5" borderId="17" xfId="0" applyFont="1" applyFill="1" applyBorder="1" applyAlignment="1">
      <alignment wrapText="1"/>
    </xf>
    <xf numFmtId="2" fontId="1" fillId="5" borderId="17" xfId="0" applyNumberFormat="1" applyFont="1" applyFill="1" applyBorder="1" applyAlignment="1">
      <alignment horizontal="center" wrapText="1"/>
    </xf>
    <xf numFmtId="0" fontId="1" fillId="5" borderId="13" xfId="0" applyFont="1" applyFill="1" applyBorder="1"/>
    <xf numFmtId="0" fontId="1" fillId="2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1" fillId="2" borderId="0" xfId="0" applyFont="1" applyFill="1" applyBorder="1"/>
    <xf numFmtId="16" fontId="1" fillId="2" borderId="0" xfId="0" applyNumberFormat="1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right" wrapText="1"/>
    </xf>
    <xf numFmtId="0" fontId="1" fillId="2" borderId="0" xfId="0" applyFont="1" applyFill="1" applyBorder="1" applyAlignment="1">
      <alignment wrapText="1"/>
    </xf>
    <xf numFmtId="2" fontId="1" fillId="2" borderId="0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wrapText="1"/>
    </xf>
    <xf numFmtId="0" fontId="1" fillId="5" borderId="18" xfId="0" applyFont="1" applyFill="1" applyBorder="1" applyAlignment="1">
      <alignment wrapText="1"/>
    </xf>
    <xf numFmtId="0" fontId="1" fillId="5" borderId="18" xfId="0" applyFont="1" applyFill="1" applyBorder="1" applyAlignment="1"/>
    <xf numFmtId="0" fontId="1" fillId="5" borderId="1" xfId="0" applyFont="1" applyFill="1" applyBorder="1" applyAlignment="1"/>
    <xf numFmtId="0" fontId="1" fillId="2" borderId="18" xfId="0" applyFont="1" applyFill="1" applyBorder="1" applyAlignment="1">
      <alignment horizontal="center" wrapText="1"/>
    </xf>
    <xf numFmtId="2" fontId="1" fillId="5" borderId="0" xfId="0" applyNumberFormat="1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wrapText="1"/>
    </xf>
    <xf numFmtId="0" fontId="1" fillId="5" borderId="17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right" wrapText="1"/>
    </xf>
    <xf numFmtId="16" fontId="1" fillId="2" borderId="18" xfId="0" applyNumberFormat="1" applyFont="1" applyFill="1" applyBorder="1" applyAlignment="1">
      <alignment horizontal="right" wrapText="1"/>
    </xf>
    <xf numFmtId="0" fontId="1" fillId="2" borderId="18" xfId="0" applyFont="1" applyFill="1" applyBorder="1" applyAlignment="1">
      <alignment horizontal="right" wrapText="1"/>
    </xf>
    <xf numFmtId="0" fontId="1" fillId="2" borderId="17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2" fontId="1" fillId="2" borderId="18" xfId="0" applyNumberFormat="1" applyFont="1" applyFill="1" applyBorder="1" applyAlignment="1">
      <alignment horizontal="center" wrapText="1"/>
    </xf>
    <xf numFmtId="2" fontId="1" fillId="4" borderId="5" xfId="0" applyNumberFormat="1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right" wrapText="1"/>
    </xf>
    <xf numFmtId="16" fontId="1" fillId="2" borderId="24" xfId="0" applyNumberFormat="1" applyFont="1" applyFill="1" applyBorder="1" applyAlignment="1">
      <alignment horizontal="right" wrapText="1"/>
    </xf>
    <xf numFmtId="0" fontId="1" fillId="2" borderId="24" xfId="0" applyFont="1" applyFill="1" applyBorder="1" applyAlignment="1">
      <alignment horizontal="right" wrapText="1"/>
    </xf>
    <xf numFmtId="0" fontId="1" fillId="2" borderId="24" xfId="0" applyFont="1" applyFill="1" applyBorder="1" applyAlignment="1">
      <alignment wrapText="1"/>
    </xf>
    <xf numFmtId="2" fontId="1" fillId="2" borderId="24" xfId="0" applyNumberFormat="1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right" wrapText="1"/>
    </xf>
    <xf numFmtId="0" fontId="1" fillId="5" borderId="5" xfId="0" applyFont="1" applyFill="1" applyBorder="1" applyAlignment="1">
      <alignment wrapText="1"/>
    </xf>
    <xf numFmtId="0" fontId="1" fillId="5" borderId="12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25" xfId="0" applyFont="1" applyFill="1" applyBorder="1" applyAlignment="1">
      <alignment horizontal="center" wrapText="1"/>
    </xf>
    <xf numFmtId="2" fontId="1" fillId="4" borderId="24" xfId="0" applyNumberFormat="1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right" wrapText="1"/>
    </xf>
    <xf numFmtId="16" fontId="1" fillId="5" borderId="5" xfId="0" applyNumberFormat="1" applyFont="1" applyFill="1" applyBorder="1" applyAlignment="1">
      <alignment horizontal="right" wrapText="1"/>
    </xf>
    <xf numFmtId="0" fontId="1" fillId="5" borderId="5" xfId="0" applyFont="1" applyFill="1" applyBorder="1" applyAlignment="1">
      <alignment horizontal="right" wrapText="1"/>
    </xf>
    <xf numFmtId="2" fontId="1" fillId="5" borderId="5" xfId="0" applyNumberFormat="1" applyFont="1" applyFill="1" applyBorder="1" applyAlignment="1">
      <alignment horizontal="center" wrapText="1"/>
    </xf>
    <xf numFmtId="0" fontId="1" fillId="2" borderId="21" xfId="0" applyFont="1" applyFill="1" applyBorder="1" applyAlignment="1">
      <alignment wrapText="1"/>
    </xf>
    <xf numFmtId="0" fontId="1" fillId="5" borderId="5" xfId="0" applyFont="1" applyFill="1" applyBorder="1" applyAlignment="1"/>
    <xf numFmtId="0" fontId="1" fillId="5" borderId="19" xfId="0" applyFont="1" applyFill="1" applyBorder="1" applyAlignment="1"/>
    <xf numFmtId="0" fontId="1" fillId="5" borderId="26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1" fillId="5" borderId="23" xfId="0" applyFont="1" applyFill="1" applyBorder="1" applyAlignment="1">
      <alignment horizontal="right" wrapText="1"/>
    </xf>
    <xf numFmtId="16" fontId="1" fillId="5" borderId="24" xfId="0" applyNumberFormat="1" applyFont="1" applyFill="1" applyBorder="1" applyAlignment="1">
      <alignment horizontal="right" wrapText="1"/>
    </xf>
    <xf numFmtId="0" fontId="1" fillId="5" borderId="24" xfId="0" applyFont="1" applyFill="1" applyBorder="1" applyAlignment="1">
      <alignment horizontal="right" wrapText="1"/>
    </xf>
    <xf numFmtId="0" fontId="1" fillId="5" borderId="24" xfId="0" applyFont="1" applyFill="1" applyBorder="1" applyAlignment="1">
      <alignment wrapText="1"/>
    </xf>
    <xf numFmtId="2" fontId="1" fillId="5" borderId="24" xfId="0" applyNumberFormat="1" applyFont="1" applyFill="1" applyBorder="1" applyAlignment="1">
      <alignment horizontal="center" wrapText="1"/>
    </xf>
    <xf numFmtId="0" fontId="1" fillId="5" borderId="24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right" wrapText="1"/>
    </xf>
    <xf numFmtId="0" fontId="1" fillId="5" borderId="14" xfId="0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topLeftCell="A75" zoomScale="91" zoomScaleNormal="91" workbookViewId="0">
      <selection activeCell="A93" sqref="A93"/>
    </sheetView>
  </sheetViews>
  <sheetFormatPr baseColWidth="10" defaultColWidth="9.140625" defaultRowHeight="15" x14ac:dyDescent="0.25"/>
  <cols>
    <col min="1" max="1" width="13.140625" bestFit="1" customWidth="1"/>
    <col min="2" max="2" width="4.85546875" bestFit="1" customWidth="1"/>
    <col min="3" max="3" width="7.7109375" bestFit="1" customWidth="1"/>
    <col min="4" max="4" width="9.5703125" bestFit="1" customWidth="1"/>
    <col min="5" max="6" width="22.7109375" bestFit="1" customWidth="1"/>
    <col min="7" max="7" width="15.140625" bestFit="1" customWidth="1"/>
    <col min="8" max="8" width="7.140625" customWidth="1"/>
    <col min="9" max="9" width="11.5703125" bestFit="1" customWidth="1"/>
    <col min="10" max="10" width="14" bestFit="1" customWidth="1"/>
    <col min="11" max="11" width="10.7109375" bestFit="1" customWidth="1"/>
    <col min="12" max="12" width="17.5703125" bestFit="1" customWidth="1"/>
    <col min="13" max="13" width="13.42578125" bestFit="1" customWidth="1"/>
    <col min="14" max="14" width="11.5703125" bestFit="1" customWidth="1"/>
    <col min="15" max="15" width="14.42578125" bestFit="1" customWidth="1"/>
    <col min="16" max="16" width="8.140625" customWidth="1"/>
    <col min="17" max="17" width="9.85546875" bestFit="1" customWidth="1"/>
    <col min="18" max="18" width="14.140625" bestFit="1" customWidth="1"/>
  </cols>
  <sheetData>
    <row r="1" spans="1:18" ht="15.75" thickBot="1" x14ac:dyDescent="0.3">
      <c r="A1" s="91" t="s">
        <v>101</v>
      </c>
      <c r="B1" s="25" t="s">
        <v>0</v>
      </c>
      <c r="C1" s="26" t="s">
        <v>49</v>
      </c>
      <c r="D1" s="26" t="s">
        <v>1</v>
      </c>
      <c r="E1" s="26" t="s">
        <v>2</v>
      </c>
      <c r="F1" s="26" t="s">
        <v>3</v>
      </c>
      <c r="G1" s="26" t="s">
        <v>40</v>
      </c>
      <c r="H1" s="26" t="s">
        <v>4</v>
      </c>
      <c r="I1" s="26" t="s">
        <v>21</v>
      </c>
      <c r="J1" s="26" t="s">
        <v>66</v>
      </c>
      <c r="K1" s="26" t="s">
        <v>41</v>
      </c>
      <c r="L1" s="26" t="s">
        <v>65</v>
      </c>
      <c r="M1" s="26" t="s">
        <v>5</v>
      </c>
      <c r="N1" s="26" t="s">
        <v>42</v>
      </c>
      <c r="O1" s="26" t="s">
        <v>6</v>
      </c>
      <c r="P1" s="26" t="s">
        <v>7</v>
      </c>
      <c r="Q1" s="26" t="s">
        <v>8</v>
      </c>
      <c r="R1" s="27" t="s">
        <v>9</v>
      </c>
    </row>
    <row r="2" spans="1:18" x14ac:dyDescent="0.25">
      <c r="A2" s="92"/>
      <c r="B2" s="28">
        <v>1</v>
      </c>
      <c r="C2" s="19">
        <v>44022</v>
      </c>
      <c r="D2" s="20">
        <v>1</v>
      </c>
      <c r="E2" s="21" t="s">
        <v>10</v>
      </c>
      <c r="F2" s="21" t="s">
        <v>11</v>
      </c>
      <c r="G2" s="21" t="s">
        <v>12</v>
      </c>
      <c r="H2" s="22">
        <f>M2/15</f>
        <v>1.2533333333333334</v>
      </c>
      <c r="I2" s="22">
        <f>(H2-1)*60/100+1</f>
        <v>1.1520000000000001</v>
      </c>
      <c r="J2" s="22">
        <f>I2</f>
        <v>1.1520000000000001</v>
      </c>
      <c r="K2" s="22">
        <f>H2</f>
        <v>1.2533333333333334</v>
      </c>
      <c r="L2" s="22">
        <f>(K2-1)*60/100+1</f>
        <v>1.1520000000000001</v>
      </c>
      <c r="M2" s="23">
        <f>18.8</f>
        <v>18.8</v>
      </c>
      <c r="N2" s="23">
        <f>M2</f>
        <v>18.8</v>
      </c>
      <c r="O2" s="85" t="s">
        <v>47</v>
      </c>
      <c r="P2" s="21"/>
      <c r="Q2" s="24" t="s">
        <v>64</v>
      </c>
      <c r="R2" s="29" t="s">
        <v>53</v>
      </c>
    </row>
    <row r="3" spans="1:18" x14ac:dyDescent="0.25">
      <c r="A3" s="92"/>
      <c r="B3" s="30">
        <v>1</v>
      </c>
      <c r="C3" s="14">
        <v>44022</v>
      </c>
      <c r="D3" s="1">
        <v>2</v>
      </c>
      <c r="E3" s="2" t="s">
        <v>11</v>
      </c>
      <c r="F3" s="2" t="s">
        <v>13</v>
      </c>
      <c r="G3" s="2" t="s">
        <v>14</v>
      </c>
      <c r="H3" s="3">
        <f t="shared" ref="H3:H27" si="0">M3/15</f>
        <v>1.8666666666666667</v>
      </c>
      <c r="I3" s="3">
        <f>(H3-1)*60/100+1</f>
        <v>1.52</v>
      </c>
      <c r="J3" s="3">
        <f t="shared" ref="J3:J27" si="1">I3</f>
        <v>1.52</v>
      </c>
      <c r="K3" s="3">
        <f>H3+K2</f>
        <v>3.12</v>
      </c>
      <c r="L3" s="3">
        <f>(K3-3)*60/100+3</f>
        <v>3.0720000000000001</v>
      </c>
      <c r="M3" s="4">
        <f>28</f>
        <v>28</v>
      </c>
      <c r="N3" s="4">
        <f>N2+M3</f>
        <v>46.8</v>
      </c>
      <c r="O3" s="86"/>
      <c r="P3" s="2" t="s">
        <v>70</v>
      </c>
      <c r="Q3" s="18" t="s">
        <v>64</v>
      </c>
      <c r="R3" s="31" t="s">
        <v>53</v>
      </c>
    </row>
    <row r="4" spans="1:18" x14ac:dyDescent="0.25">
      <c r="A4" s="92"/>
      <c r="B4" s="30">
        <v>1</v>
      </c>
      <c r="C4" s="14">
        <v>44022</v>
      </c>
      <c r="D4" s="1">
        <v>3</v>
      </c>
      <c r="E4" s="2" t="s">
        <v>13</v>
      </c>
      <c r="F4" s="2" t="s">
        <v>15</v>
      </c>
      <c r="G4" s="2" t="s">
        <v>16</v>
      </c>
      <c r="H4" s="3">
        <f t="shared" si="0"/>
        <v>1.0866666666666667</v>
      </c>
      <c r="I4" s="3">
        <f>(H4-1)*60/100+1</f>
        <v>1.052</v>
      </c>
      <c r="J4" s="3">
        <f t="shared" si="1"/>
        <v>1.052</v>
      </c>
      <c r="K4" s="3">
        <f t="shared" ref="K4" si="2">H4+K3</f>
        <v>4.206666666666667</v>
      </c>
      <c r="L4" s="49">
        <f>(K4-4)*60/100+4</f>
        <v>4.1240000000000006</v>
      </c>
      <c r="M4" s="4">
        <f>16.3</f>
        <v>16.3</v>
      </c>
      <c r="N4" s="13">
        <f t="shared" ref="N4" si="3">N3+M4</f>
        <v>63.099999999999994</v>
      </c>
      <c r="O4" s="88"/>
      <c r="P4" s="2"/>
      <c r="Q4" s="18" t="s">
        <v>64</v>
      </c>
      <c r="R4" s="31" t="s">
        <v>53</v>
      </c>
    </row>
    <row r="5" spans="1:18" x14ac:dyDescent="0.25">
      <c r="A5" s="92"/>
      <c r="B5" s="32">
        <v>2</v>
      </c>
      <c r="C5" s="15">
        <v>44023</v>
      </c>
      <c r="D5" s="5">
        <v>4</v>
      </c>
      <c r="E5" s="6" t="s">
        <v>15</v>
      </c>
      <c r="F5" s="6" t="s">
        <v>17</v>
      </c>
      <c r="G5" s="6" t="s">
        <v>16</v>
      </c>
      <c r="H5" s="7">
        <f t="shared" si="0"/>
        <v>1.0933333333333333</v>
      </c>
      <c r="I5" s="7">
        <f>(H5-1)*60/100+1</f>
        <v>1.056</v>
      </c>
      <c r="J5" s="7">
        <f t="shared" si="1"/>
        <v>1.056</v>
      </c>
      <c r="K5" s="7">
        <f>H5</f>
        <v>1.0933333333333333</v>
      </c>
      <c r="L5" s="7">
        <f>(K5-1)*60/100+1</f>
        <v>1.056</v>
      </c>
      <c r="M5" s="8">
        <f>16.4</f>
        <v>16.399999999999999</v>
      </c>
      <c r="N5" s="8">
        <f>M5</f>
        <v>16.399999999999999</v>
      </c>
      <c r="O5" s="94" t="s">
        <v>67</v>
      </c>
      <c r="P5" s="6"/>
      <c r="Q5" s="17" t="s">
        <v>62</v>
      </c>
      <c r="R5" s="33" t="s">
        <v>54</v>
      </c>
    </row>
    <row r="6" spans="1:18" x14ac:dyDescent="0.25">
      <c r="A6" s="92"/>
      <c r="B6" s="32">
        <v>2</v>
      </c>
      <c r="C6" s="15">
        <v>44023</v>
      </c>
      <c r="D6" s="5">
        <v>5</v>
      </c>
      <c r="E6" s="6" t="s">
        <v>17</v>
      </c>
      <c r="F6" s="6" t="s">
        <v>18</v>
      </c>
      <c r="G6" s="6" t="s">
        <v>12</v>
      </c>
      <c r="H6" s="7">
        <f t="shared" si="0"/>
        <v>1.3866666666666667</v>
      </c>
      <c r="I6" s="7">
        <f>(H6)*60/100</f>
        <v>0.83200000000000007</v>
      </c>
      <c r="J6" s="7">
        <f t="shared" si="1"/>
        <v>0.83200000000000007</v>
      </c>
      <c r="K6" s="7">
        <f>H6+K5</f>
        <v>2.48</v>
      </c>
      <c r="L6" s="7">
        <f>(K6-2)*60/100+2</f>
        <v>2.2879999999999998</v>
      </c>
      <c r="M6" s="8">
        <f>20.8</f>
        <v>20.8</v>
      </c>
      <c r="N6" s="8">
        <f>M6+N5</f>
        <v>37.200000000000003</v>
      </c>
      <c r="O6" s="95"/>
      <c r="P6" s="6" t="s">
        <v>69</v>
      </c>
      <c r="Q6" s="17" t="s">
        <v>62</v>
      </c>
      <c r="R6" s="33" t="s">
        <v>54</v>
      </c>
    </row>
    <row r="7" spans="1:18" x14ac:dyDescent="0.25">
      <c r="A7" s="92"/>
      <c r="B7" s="32">
        <v>2</v>
      </c>
      <c r="C7" s="15">
        <v>44023</v>
      </c>
      <c r="D7" s="5">
        <v>6</v>
      </c>
      <c r="E7" s="6" t="s">
        <v>18</v>
      </c>
      <c r="F7" s="6" t="s">
        <v>43</v>
      </c>
      <c r="G7" s="6" t="s">
        <v>45</v>
      </c>
      <c r="H7" s="7">
        <f t="shared" si="0"/>
        <v>0.73333333333333328</v>
      </c>
      <c r="I7" s="7">
        <f>(H7)*60/100</f>
        <v>0.44</v>
      </c>
      <c r="J7" s="7">
        <f t="shared" si="1"/>
        <v>0.44</v>
      </c>
      <c r="K7" s="7">
        <f>H7+K6</f>
        <v>3.2133333333333334</v>
      </c>
      <c r="L7" s="49">
        <f>(K7-3)*60/100+3</f>
        <v>3.1280000000000001</v>
      </c>
      <c r="M7" s="8">
        <f>11</f>
        <v>11</v>
      </c>
      <c r="N7" s="13">
        <f>M7+N6</f>
        <v>48.2</v>
      </c>
      <c r="O7" s="96"/>
      <c r="P7" s="6"/>
      <c r="Q7" s="17" t="s">
        <v>62</v>
      </c>
      <c r="R7" s="33" t="s">
        <v>54</v>
      </c>
    </row>
    <row r="8" spans="1:18" x14ac:dyDescent="0.25">
      <c r="A8" s="92"/>
      <c r="B8" s="34">
        <v>3</v>
      </c>
      <c r="C8" s="14">
        <v>44024</v>
      </c>
      <c r="D8" s="1">
        <v>7</v>
      </c>
      <c r="E8" s="2" t="s">
        <v>43</v>
      </c>
      <c r="F8" s="2" t="s">
        <v>19</v>
      </c>
      <c r="G8" s="2" t="s">
        <v>20</v>
      </c>
      <c r="H8" s="3">
        <f t="shared" si="0"/>
        <v>1.4</v>
      </c>
      <c r="I8" s="3">
        <f>(H8-1)*60/100+1</f>
        <v>1.24</v>
      </c>
      <c r="J8" s="3">
        <f t="shared" si="1"/>
        <v>1.24</v>
      </c>
      <c r="K8" s="3">
        <f>H8</f>
        <v>1.4</v>
      </c>
      <c r="L8" s="3">
        <f>(K8-1)*60/100+1</f>
        <v>1.24</v>
      </c>
      <c r="M8" s="4">
        <v>21</v>
      </c>
      <c r="N8" s="4">
        <f>M8</f>
        <v>21</v>
      </c>
      <c r="O8" s="89" t="s">
        <v>48</v>
      </c>
      <c r="P8" s="2"/>
      <c r="Q8" s="18" t="s">
        <v>63</v>
      </c>
      <c r="R8" s="31" t="s">
        <v>54</v>
      </c>
    </row>
    <row r="9" spans="1:18" x14ac:dyDescent="0.25">
      <c r="A9" s="92"/>
      <c r="B9" s="34">
        <v>3</v>
      </c>
      <c r="C9" s="14">
        <v>44024</v>
      </c>
      <c r="D9" s="1">
        <v>8</v>
      </c>
      <c r="E9" s="2" t="s">
        <v>19</v>
      </c>
      <c r="F9" s="2" t="s">
        <v>22</v>
      </c>
      <c r="G9" s="2" t="s">
        <v>14</v>
      </c>
      <c r="H9" s="3">
        <f t="shared" si="0"/>
        <v>1.6466666666666667</v>
      </c>
      <c r="I9" s="3">
        <f>(H9-1)*60/100+1</f>
        <v>1.3880000000000001</v>
      </c>
      <c r="J9" s="3">
        <f t="shared" si="1"/>
        <v>1.3880000000000001</v>
      </c>
      <c r="K9" s="3">
        <f>H9+K8</f>
        <v>3.0466666666666669</v>
      </c>
      <c r="L9" s="3">
        <f>(K9-3)*60/100+3</f>
        <v>3.028</v>
      </c>
      <c r="M9" s="9">
        <v>24.7</v>
      </c>
      <c r="N9" s="4">
        <f>N8+M9</f>
        <v>45.7</v>
      </c>
      <c r="O9" s="97"/>
      <c r="P9" s="10" t="s">
        <v>69</v>
      </c>
      <c r="Q9" s="18" t="s">
        <v>63</v>
      </c>
      <c r="R9" s="35" t="s">
        <v>54</v>
      </c>
    </row>
    <row r="10" spans="1:18" x14ac:dyDescent="0.25">
      <c r="A10" s="92"/>
      <c r="B10" s="34">
        <v>3</v>
      </c>
      <c r="C10" s="14">
        <v>44024</v>
      </c>
      <c r="D10" s="1">
        <v>9</v>
      </c>
      <c r="E10" s="2" t="s">
        <v>22</v>
      </c>
      <c r="F10" s="2" t="s">
        <v>23</v>
      </c>
      <c r="G10" s="2" t="s">
        <v>12</v>
      </c>
      <c r="H10" s="3">
        <f t="shared" si="0"/>
        <v>1.26</v>
      </c>
      <c r="I10" s="3">
        <f>(H10-1)*60/100+1</f>
        <v>1.1560000000000001</v>
      </c>
      <c r="J10" s="3">
        <f t="shared" si="1"/>
        <v>1.1560000000000001</v>
      </c>
      <c r="K10" s="3">
        <f t="shared" ref="K10:K11" si="4">H10+K9</f>
        <v>4.3066666666666666</v>
      </c>
      <c r="L10" s="3">
        <f>(K10-4)*60/100+4</f>
        <v>4.1840000000000002</v>
      </c>
      <c r="M10" s="9">
        <v>18.899999999999999</v>
      </c>
      <c r="N10" s="4">
        <f t="shared" ref="N10:N11" si="5">N9+M10</f>
        <v>64.599999999999994</v>
      </c>
      <c r="O10" s="97"/>
      <c r="P10" s="10"/>
      <c r="Q10" s="18" t="s">
        <v>63</v>
      </c>
      <c r="R10" s="35" t="s">
        <v>54</v>
      </c>
    </row>
    <row r="11" spans="1:18" x14ac:dyDescent="0.25">
      <c r="A11" s="92"/>
      <c r="B11" s="34">
        <v>3</v>
      </c>
      <c r="C11" s="14">
        <v>44024</v>
      </c>
      <c r="D11" s="1">
        <v>10</v>
      </c>
      <c r="E11" s="2" t="s">
        <v>23</v>
      </c>
      <c r="F11" s="2" t="s">
        <v>44</v>
      </c>
      <c r="G11" s="2" t="s">
        <v>46</v>
      </c>
      <c r="H11" s="3">
        <f t="shared" si="0"/>
        <v>0.93333333333333335</v>
      </c>
      <c r="I11" s="3">
        <f>(H11)*60/100</f>
        <v>0.56000000000000005</v>
      </c>
      <c r="J11" s="3">
        <f t="shared" si="1"/>
        <v>0.56000000000000005</v>
      </c>
      <c r="K11" s="3">
        <f t="shared" si="4"/>
        <v>5.24</v>
      </c>
      <c r="L11" s="49">
        <f>(K11-5)*60/100+5</f>
        <v>5.1440000000000001</v>
      </c>
      <c r="M11" s="9">
        <f>14</f>
        <v>14</v>
      </c>
      <c r="N11" s="13">
        <f t="shared" si="5"/>
        <v>78.599999999999994</v>
      </c>
      <c r="O11" s="90"/>
      <c r="P11" s="10"/>
      <c r="Q11" s="18" t="s">
        <v>63</v>
      </c>
      <c r="R11" s="35" t="s">
        <v>54</v>
      </c>
    </row>
    <row r="12" spans="1:18" x14ac:dyDescent="0.25">
      <c r="A12" s="92"/>
      <c r="B12" s="36">
        <v>4</v>
      </c>
      <c r="C12" s="15">
        <v>44025</v>
      </c>
      <c r="D12" s="5">
        <v>11</v>
      </c>
      <c r="E12" s="6" t="s">
        <v>44</v>
      </c>
      <c r="F12" s="6" t="s">
        <v>24</v>
      </c>
      <c r="G12" s="6" t="s">
        <v>12</v>
      </c>
      <c r="H12" s="7">
        <f t="shared" si="0"/>
        <v>1.1866666666666668</v>
      </c>
      <c r="I12" s="7">
        <f t="shared" ref="I12:I19" si="6">(H12-1)*60/100+1</f>
        <v>1.1120000000000001</v>
      </c>
      <c r="J12" s="7">
        <f t="shared" si="1"/>
        <v>1.1120000000000001</v>
      </c>
      <c r="K12" s="7">
        <f>H12</f>
        <v>1.1866666666666668</v>
      </c>
      <c r="L12" s="7">
        <f>(K12-1)*60/100+1</f>
        <v>1.1120000000000001</v>
      </c>
      <c r="M12" s="11">
        <v>17.8</v>
      </c>
      <c r="N12" s="8">
        <f>M12</f>
        <v>17.8</v>
      </c>
      <c r="O12" s="98" t="s">
        <v>51</v>
      </c>
      <c r="P12" s="12"/>
      <c r="Q12" s="12" t="s">
        <v>55</v>
      </c>
      <c r="R12" s="37" t="s">
        <v>54</v>
      </c>
    </row>
    <row r="13" spans="1:18" x14ac:dyDescent="0.25">
      <c r="A13" s="92"/>
      <c r="B13" s="36">
        <v>4</v>
      </c>
      <c r="C13" s="15">
        <v>44025</v>
      </c>
      <c r="D13" s="5">
        <v>12</v>
      </c>
      <c r="E13" s="6" t="s">
        <v>24</v>
      </c>
      <c r="F13" s="6" t="s">
        <v>25</v>
      </c>
      <c r="G13" s="6" t="s">
        <v>12</v>
      </c>
      <c r="H13" s="7">
        <f t="shared" si="0"/>
        <v>1.3933333333333333</v>
      </c>
      <c r="I13" s="7">
        <f t="shared" si="6"/>
        <v>1.236</v>
      </c>
      <c r="J13" s="7">
        <f t="shared" si="1"/>
        <v>1.236</v>
      </c>
      <c r="K13" s="7">
        <f>H13+K12</f>
        <v>2.58</v>
      </c>
      <c r="L13" s="7">
        <f>(K13-2)*60/100+2</f>
        <v>2.3479999999999999</v>
      </c>
      <c r="M13" s="11">
        <v>20.9</v>
      </c>
      <c r="N13" s="8">
        <f>N12+M13</f>
        <v>38.700000000000003</v>
      </c>
      <c r="O13" s="99"/>
      <c r="P13" s="12"/>
      <c r="Q13" s="12" t="s">
        <v>55</v>
      </c>
      <c r="R13" s="37" t="s">
        <v>54</v>
      </c>
    </row>
    <row r="14" spans="1:18" x14ac:dyDescent="0.25">
      <c r="A14" s="92"/>
      <c r="B14" s="36">
        <v>4</v>
      </c>
      <c r="C14" s="15">
        <v>44025</v>
      </c>
      <c r="D14" s="5">
        <v>13</v>
      </c>
      <c r="E14" s="6" t="s">
        <v>25</v>
      </c>
      <c r="F14" s="6" t="s">
        <v>26</v>
      </c>
      <c r="G14" s="6" t="s">
        <v>16</v>
      </c>
      <c r="H14" s="7">
        <f t="shared" si="0"/>
        <v>1.02</v>
      </c>
      <c r="I14" s="7">
        <f t="shared" si="6"/>
        <v>1.012</v>
      </c>
      <c r="J14" s="7">
        <f t="shared" si="1"/>
        <v>1.012</v>
      </c>
      <c r="K14" s="7">
        <f>H14+K13</f>
        <v>3.6</v>
      </c>
      <c r="L14" s="7">
        <f>(K14-3)*60/100+3</f>
        <v>3.3600000000000003</v>
      </c>
      <c r="M14" s="11">
        <v>15.3</v>
      </c>
      <c r="N14" s="8">
        <f t="shared" ref="N14:N15" si="7">N13+M14</f>
        <v>54</v>
      </c>
      <c r="O14" s="99"/>
      <c r="P14" s="12" t="s">
        <v>69</v>
      </c>
      <c r="Q14" s="12" t="s">
        <v>55</v>
      </c>
      <c r="R14" s="37" t="s">
        <v>54</v>
      </c>
    </row>
    <row r="15" spans="1:18" x14ac:dyDescent="0.25">
      <c r="A15" s="92"/>
      <c r="B15" s="36">
        <v>4</v>
      </c>
      <c r="C15" s="15">
        <v>44025</v>
      </c>
      <c r="D15" s="5">
        <v>14</v>
      </c>
      <c r="E15" s="6" t="s">
        <v>26</v>
      </c>
      <c r="F15" s="6" t="s">
        <v>27</v>
      </c>
      <c r="G15" s="6" t="s">
        <v>14</v>
      </c>
      <c r="H15" s="7">
        <f t="shared" si="0"/>
        <v>1.6133333333333333</v>
      </c>
      <c r="I15" s="7">
        <f t="shared" si="6"/>
        <v>1.3679999999999999</v>
      </c>
      <c r="J15" s="7">
        <f t="shared" si="1"/>
        <v>1.3679999999999999</v>
      </c>
      <c r="K15" s="7">
        <f>H15+K14</f>
        <v>5.2133333333333329</v>
      </c>
      <c r="L15" s="49">
        <f>(K15-5)*60/100+5</f>
        <v>5.1280000000000001</v>
      </c>
      <c r="M15" s="11">
        <v>24.2</v>
      </c>
      <c r="N15" s="13">
        <f t="shared" si="7"/>
        <v>78.2</v>
      </c>
      <c r="O15" s="100"/>
      <c r="P15" s="12"/>
      <c r="Q15" s="12" t="s">
        <v>55</v>
      </c>
      <c r="R15" s="37" t="s">
        <v>54</v>
      </c>
    </row>
    <row r="16" spans="1:18" x14ac:dyDescent="0.25">
      <c r="A16" s="92"/>
      <c r="B16" s="34">
        <v>5</v>
      </c>
      <c r="C16" s="14">
        <v>44026</v>
      </c>
      <c r="D16" s="1">
        <v>15</v>
      </c>
      <c r="E16" s="2" t="s">
        <v>27</v>
      </c>
      <c r="F16" s="2" t="s">
        <v>28</v>
      </c>
      <c r="G16" s="2" t="s">
        <v>14</v>
      </c>
      <c r="H16" s="3">
        <f t="shared" si="0"/>
        <v>1.9333333333333333</v>
      </c>
      <c r="I16" s="3">
        <f t="shared" si="6"/>
        <v>1.56</v>
      </c>
      <c r="J16" s="3">
        <f t="shared" si="1"/>
        <v>1.56</v>
      </c>
      <c r="K16" s="3">
        <f>H16</f>
        <v>1.9333333333333333</v>
      </c>
      <c r="L16" s="3">
        <f>(K16-1)*60/100+1</f>
        <v>1.56</v>
      </c>
      <c r="M16" s="9">
        <v>29</v>
      </c>
      <c r="N16" s="4">
        <f>M16</f>
        <v>29</v>
      </c>
      <c r="O16" s="89" t="s">
        <v>52</v>
      </c>
      <c r="P16" s="10"/>
      <c r="Q16" s="16" t="s">
        <v>56</v>
      </c>
      <c r="R16" s="35" t="s">
        <v>60</v>
      </c>
    </row>
    <row r="17" spans="1:18" x14ac:dyDescent="0.25">
      <c r="A17" s="92"/>
      <c r="B17" s="38">
        <v>5</v>
      </c>
      <c r="C17" s="14">
        <v>44026</v>
      </c>
      <c r="D17" s="1">
        <v>16</v>
      </c>
      <c r="E17" s="2" t="s">
        <v>28</v>
      </c>
      <c r="F17" s="2" t="s">
        <v>29</v>
      </c>
      <c r="G17" s="2" t="s">
        <v>14</v>
      </c>
      <c r="H17" s="3">
        <f t="shared" si="0"/>
        <v>1.5666666666666667</v>
      </c>
      <c r="I17" s="3">
        <f t="shared" si="6"/>
        <v>1.34</v>
      </c>
      <c r="J17" s="3">
        <f t="shared" si="1"/>
        <v>1.34</v>
      </c>
      <c r="K17" s="3">
        <f>H17+K16</f>
        <v>3.5</v>
      </c>
      <c r="L17" s="3">
        <f>(K17-3)*60/100+3</f>
        <v>3.3</v>
      </c>
      <c r="M17" s="9">
        <v>23.5</v>
      </c>
      <c r="N17" s="4">
        <f>N16+M17</f>
        <v>52.5</v>
      </c>
      <c r="O17" s="97"/>
      <c r="P17" s="10" t="s">
        <v>68</v>
      </c>
      <c r="Q17" s="16" t="s">
        <v>57</v>
      </c>
      <c r="R17" s="35" t="s">
        <v>60</v>
      </c>
    </row>
    <row r="18" spans="1:18" x14ac:dyDescent="0.25">
      <c r="A18" s="92"/>
      <c r="B18" s="38">
        <v>5</v>
      </c>
      <c r="C18" s="14">
        <v>44026</v>
      </c>
      <c r="D18" s="1">
        <v>17</v>
      </c>
      <c r="E18" s="2" t="s">
        <v>29</v>
      </c>
      <c r="F18" s="2" t="s">
        <v>30</v>
      </c>
      <c r="G18" s="2" t="s">
        <v>14</v>
      </c>
      <c r="H18" s="3">
        <f t="shared" si="0"/>
        <v>1.4266666666666665</v>
      </c>
      <c r="I18" s="3">
        <f t="shared" si="6"/>
        <v>1.2559999999999998</v>
      </c>
      <c r="J18" s="3">
        <f t="shared" si="1"/>
        <v>1.2559999999999998</v>
      </c>
      <c r="K18" s="3">
        <f t="shared" ref="K18:K19" si="8">H18+K17</f>
        <v>4.9266666666666667</v>
      </c>
      <c r="L18" s="3">
        <f>(K18-4)*60/100+4</f>
        <v>4.556</v>
      </c>
      <c r="M18" s="9">
        <v>21.4</v>
      </c>
      <c r="N18" s="4">
        <f t="shared" ref="N18:N19" si="9">N17+M18</f>
        <v>73.900000000000006</v>
      </c>
      <c r="O18" s="97"/>
      <c r="P18" s="10"/>
      <c r="Q18" s="16" t="s">
        <v>58</v>
      </c>
      <c r="R18" s="35" t="s">
        <v>60</v>
      </c>
    </row>
    <row r="19" spans="1:18" x14ac:dyDescent="0.25">
      <c r="A19" s="92"/>
      <c r="B19" s="38">
        <v>5</v>
      </c>
      <c r="C19" s="14">
        <v>44026</v>
      </c>
      <c r="D19" s="1">
        <v>18</v>
      </c>
      <c r="E19" s="2" t="s">
        <v>30</v>
      </c>
      <c r="F19" s="2" t="s">
        <v>31</v>
      </c>
      <c r="G19" s="2" t="s">
        <v>16</v>
      </c>
      <c r="H19" s="3">
        <f t="shared" si="0"/>
        <v>1.1066666666666667</v>
      </c>
      <c r="I19" s="3">
        <f t="shared" si="6"/>
        <v>1.0640000000000001</v>
      </c>
      <c r="J19" s="3">
        <f t="shared" si="1"/>
        <v>1.0640000000000001</v>
      </c>
      <c r="K19" s="3">
        <f t="shared" si="8"/>
        <v>6.0333333333333332</v>
      </c>
      <c r="L19" s="49">
        <f>(K19-6)*60/100+6</f>
        <v>6.02</v>
      </c>
      <c r="M19" s="9">
        <v>16.600000000000001</v>
      </c>
      <c r="N19" s="13">
        <f t="shared" si="9"/>
        <v>90.5</v>
      </c>
      <c r="O19" s="90"/>
      <c r="P19" s="10"/>
      <c r="Q19" s="16" t="s">
        <v>59</v>
      </c>
      <c r="R19" s="35" t="s">
        <v>60</v>
      </c>
    </row>
    <row r="20" spans="1:18" x14ac:dyDescent="0.25">
      <c r="A20" s="92"/>
      <c r="B20" s="39">
        <v>6</v>
      </c>
      <c r="C20" s="15">
        <v>44027</v>
      </c>
      <c r="D20" s="5">
        <v>19</v>
      </c>
      <c r="E20" s="6" t="s">
        <v>31</v>
      </c>
      <c r="F20" s="6" t="s">
        <v>32</v>
      </c>
      <c r="G20" s="6" t="s">
        <v>16</v>
      </c>
      <c r="H20" s="7">
        <f t="shared" si="0"/>
        <v>0.7</v>
      </c>
      <c r="I20" s="7">
        <f>(H20)*60/100</f>
        <v>0.42</v>
      </c>
      <c r="J20" s="7">
        <f t="shared" si="1"/>
        <v>0.42</v>
      </c>
      <c r="K20" s="7">
        <f>H20</f>
        <v>0.7</v>
      </c>
      <c r="L20" s="7">
        <f>(K20)*60/100</f>
        <v>0.42</v>
      </c>
      <c r="M20" s="11">
        <v>10.5</v>
      </c>
      <c r="N20" s="8">
        <f>M20</f>
        <v>10.5</v>
      </c>
      <c r="O20" s="98" t="s">
        <v>71</v>
      </c>
      <c r="P20" s="12"/>
      <c r="Q20" s="12" t="s">
        <v>55</v>
      </c>
      <c r="R20" s="37" t="s">
        <v>60</v>
      </c>
    </row>
    <row r="21" spans="1:18" x14ac:dyDescent="0.25">
      <c r="A21" s="92"/>
      <c r="B21" s="39">
        <v>6</v>
      </c>
      <c r="C21" s="15">
        <v>44027</v>
      </c>
      <c r="D21" s="5">
        <v>20</v>
      </c>
      <c r="E21" s="6" t="s">
        <v>32</v>
      </c>
      <c r="F21" s="6" t="s">
        <v>33</v>
      </c>
      <c r="G21" s="6" t="s">
        <v>16</v>
      </c>
      <c r="H21" s="7">
        <f t="shared" si="0"/>
        <v>0.77999999999999992</v>
      </c>
      <c r="I21" s="7">
        <f>(H21)*60/100</f>
        <v>0.46799999999999997</v>
      </c>
      <c r="J21" s="7">
        <f t="shared" si="1"/>
        <v>0.46799999999999997</v>
      </c>
      <c r="K21" s="7">
        <f>H21+K20</f>
        <v>1.48</v>
      </c>
      <c r="L21" s="7">
        <f>(K21-1)*60/100+1</f>
        <v>1.288</v>
      </c>
      <c r="M21" s="11">
        <v>11.7</v>
      </c>
      <c r="N21" s="8">
        <f>N20+M21</f>
        <v>22.2</v>
      </c>
      <c r="O21" s="99"/>
      <c r="P21" s="12"/>
      <c r="Q21" s="12" t="s">
        <v>55</v>
      </c>
      <c r="R21" s="37" t="s">
        <v>60</v>
      </c>
    </row>
    <row r="22" spans="1:18" x14ac:dyDescent="0.25">
      <c r="A22" s="92"/>
      <c r="B22" s="39">
        <v>6</v>
      </c>
      <c r="C22" s="15">
        <v>44027</v>
      </c>
      <c r="D22" s="5">
        <v>21</v>
      </c>
      <c r="E22" s="6" t="s">
        <v>33</v>
      </c>
      <c r="F22" s="6" t="s">
        <v>34</v>
      </c>
      <c r="G22" s="6" t="s">
        <v>12</v>
      </c>
      <c r="H22" s="7">
        <f t="shared" si="0"/>
        <v>1.26</v>
      </c>
      <c r="I22" s="7">
        <f>(H22-1)*60/100+1</f>
        <v>1.1560000000000001</v>
      </c>
      <c r="J22" s="7">
        <f t="shared" si="1"/>
        <v>1.1560000000000001</v>
      </c>
      <c r="K22" s="7">
        <f t="shared" ref="K22:K23" si="10">H22+K21</f>
        <v>2.74</v>
      </c>
      <c r="L22" s="7">
        <f>(K22-2)*60/100+2</f>
        <v>2.444</v>
      </c>
      <c r="M22" s="11">
        <v>18.899999999999999</v>
      </c>
      <c r="N22" s="8">
        <f t="shared" ref="N22:N23" si="11">N21+M22</f>
        <v>41.099999999999994</v>
      </c>
      <c r="O22" s="99"/>
      <c r="P22" s="12" t="s">
        <v>68</v>
      </c>
      <c r="Q22" s="12" t="s">
        <v>55</v>
      </c>
      <c r="R22" s="37" t="s">
        <v>60</v>
      </c>
    </row>
    <row r="23" spans="1:18" x14ac:dyDescent="0.25">
      <c r="A23" s="92"/>
      <c r="B23" s="39">
        <v>6</v>
      </c>
      <c r="C23" s="15">
        <v>44027</v>
      </c>
      <c r="D23" s="5">
        <v>22</v>
      </c>
      <c r="E23" s="6" t="s">
        <v>34</v>
      </c>
      <c r="F23" s="6" t="s">
        <v>35</v>
      </c>
      <c r="G23" s="6" t="s">
        <v>20</v>
      </c>
      <c r="H23" s="7">
        <f t="shared" si="0"/>
        <v>2.0666666666666669</v>
      </c>
      <c r="I23" s="7">
        <f>(H23-2)*60/100+2</f>
        <v>2.04</v>
      </c>
      <c r="J23" s="7">
        <f t="shared" si="1"/>
        <v>2.04</v>
      </c>
      <c r="K23" s="7">
        <f t="shared" si="10"/>
        <v>4.8066666666666666</v>
      </c>
      <c r="L23" s="49">
        <f>(K23-4)*60/100+4</f>
        <v>4.484</v>
      </c>
      <c r="M23" s="11">
        <v>31</v>
      </c>
      <c r="N23" s="13">
        <f t="shared" si="11"/>
        <v>72.099999999999994</v>
      </c>
      <c r="O23" s="100"/>
      <c r="P23" s="12"/>
      <c r="Q23" s="12" t="s">
        <v>55</v>
      </c>
      <c r="R23" s="37" t="s">
        <v>60</v>
      </c>
    </row>
    <row r="24" spans="1:18" x14ac:dyDescent="0.25">
      <c r="A24" s="92"/>
      <c r="B24" s="38">
        <v>7</v>
      </c>
      <c r="C24" s="14">
        <v>44028</v>
      </c>
      <c r="D24" s="1">
        <v>23</v>
      </c>
      <c r="E24" s="2" t="s">
        <v>35</v>
      </c>
      <c r="F24" s="2" t="s">
        <v>36</v>
      </c>
      <c r="G24" s="2" t="s">
        <v>14</v>
      </c>
      <c r="H24" s="3">
        <f t="shared" si="0"/>
        <v>1.9333333333333333</v>
      </c>
      <c r="I24" s="3">
        <f>(H24-1)*60/100+1</f>
        <v>1.56</v>
      </c>
      <c r="J24" s="3">
        <f t="shared" si="1"/>
        <v>1.56</v>
      </c>
      <c r="K24" s="3">
        <f>H24</f>
        <v>1.9333333333333333</v>
      </c>
      <c r="L24" s="3">
        <f>(K24-1)*60/100+1</f>
        <v>1.56</v>
      </c>
      <c r="M24" s="9">
        <v>29</v>
      </c>
      <c r="N24" s="4">
        <f>M24</f>
        <v>29</v>
      </c>
      <c r="O24" s="89" t="s">
        <v>50</v>
      </c>
      <c r="P24" s="10"/>
      <c r="Q24" s="10" t="s">
        <v>61</v>
      </c>
      <c r="R24" s="35" t="s">
        <v>60</v>
      </c>
    </row>
    <row r="25" spans="1:18" x14ac:dyDescent="0.25">
      <c r="A25" s="92"/>
      <c r="B25" s="38">
        <v>7</v>
      </c>
      <c r="C25" s="14">
        <v>44028</v>
      </c>
      <c r="D25" s="1">
        <v>24</v>
      </c>
      <c r="E25" s="2" t="s">
        <v>36</v>
      </c>
      <c r="F25" s="2" t="s">
        <v>37</v>
      </c>
      <c r="G25" s="2" t="s">
        <v>12</v>
      </c>
      <c r="H25" s="3">
        <f t="shared" si="0"/>
        <v>1.3333333333333333</v>
      </c>
      <c r="I25" s="3">
        <f t="shared" ref="I25:I27" si="12">(H25-1)*60/100+1</f>
        <v>1.2</v>
      </c>
      <c r="J25" s="3">
        <f t="shared" si="1"/>
        <v>1.2</v>
      </c>
      <c r="K25" s="3">
        <f>H25+K24</f>
        <v>3.2666666666666666</v>
      </c>
      <c r="L25" s="3">
        <f>(K25-3)*60/100+3</f>
        <v>3.16</v>
      </c>
      <c r="M25" s="9">
        <v>20</v>
      </c>
      <c r="N25" s="4">
        <f>N24+M25</f>
        <v>49</v>
      </c>
      <c r="O25" s="97"/>
      <c r="P25" s="10" t="s">
        <v>68</v>
      </c>
      <c r="Q25" s="10" t="s">
        <v>61</v>
      </c>
      <c r="R25" s="35" t="s">
        <v>60</v>
      </c>
    </row>
    <row r="26" spans="1:18" x14ac:dyDescent="0.25">
      <c r="A26" s="92"/>
      <c r="B26" s="38">
        <v>7</v>
      </c>
      <c r="C26" s="14">
        <v>44028</v>
      </c>
      <c r="D26" s="1">
        <v>25</v>
      </c>
      <c r="E26" s="2" t="s">
        <v>37</v>
      </c>
      <c r="F26" s="2" t="s">
        <v>38</v>
      </c>
      <c r="G26" s="2" t="s">
        <v>12</v>
      </c>
      <c r="H26" s="3">
        <f t="shared" si="0"/>
        <v>1.2466666666666666</v>
      </c>
      <c r="I26" s="3">
        <f t="shared" si="12"/>
        <v>1.1479999999999999</v>
      </c>
      <c r="J26" s="3">
        <f t="shared" si="1"/>
        <v>1.1479999999999999</v>
      </c>
      <c r="K26" s="3">
        <f t="shared" ref="K26:K27" si="13">H26+K25</f>
        <v>4.5133333333333336</v>
      </c>
      <c r="L26" s="3">
        <f>(K26-4)*60/100+4</f>
        <v>4.3079999999999998</v>
      </c>
      <c r="M26" s="9">
        <v>18.7</v>
      </c>
      <c r="N26" s="4">
        <f t="shared" ref="N26:N27" si="14">N25+M26</f>
        <v>67.7</v>
      </c>
      <c r="O26" s="97"/>
      <c r="P26" s="10"/>
      <c r="Q26" s="10" t="s">
        <v>61</v>
      </c>
      <c r="R26" s="35" t="s">
        <v>60</v>
      </c>
    </row>
    <row r="27" spans="1:18" ht="15.75" thickBot="1" x14ac:dyDescent="0.3">
      <c r="A27" s="93"/>
      <c r="B27" s="40">
        <v>7</v>
      </c>
      <c r="C27" s="41">
        <v>44028</v>
      </c>
      <c r="D27" s="42">
        <v>26</v>
      </c>
      <c r="E27" s="43" t="s">
        <v>38</v>
      </c>
      <c r="F27" s="43" t="s">
        <v>39</v>
      </c>
      <c r="G27" s="43" t="s">
        <v>16</v>
      </c>
      <c r="H27" s="44">
        <f t="shared" si="0"/>
        <v>1</v>
      </c>
      <c r="I27" s="44">
        <f t="shared" si="12"/>
        <v>1</v>
      </c>
      <c r="J27" s="44">
        <f t="shared" si="1"/>
        <v>1</v>
      </c>
      <c r="K27" s="44">
        <f t="shared" si="13"/>
        <v>5.5133333333333336</v>
      </c>
      <c r="L27" s="50">
        <f>(K27-5)*60/100+5</f>
        <v>5.3079999999999998</v>
      </c>
      <c r="M27" s="45">
        <v>15</v>
      </c>
      <c r="N27" s="46">
        <f t="shared" si="14"/>
        <v>82.7</v>
      </c>
      <c r="O27" s="101"/>
      <c r="P27" s="47"/>
      <c r="Q27" s="47" t="s">
        <v>61</v>
      </c>
      <c r="R27" s="48" t="s">
        <v>60</v>
      </c>
    </row>
    <row r="28" spans="1:18" ht="15.75" thickBot="1" x14ac:dyDescent="0.3"/>
    <row r="29" spans="1:18" ht="15.75" thickBot="1" x14ac:dyDescent="0.3">
      <c r="A29" s="91" t="s">
        <v>138</v>
      </c>
      <c r="B29" s="25" t="s">
        <v>0</v>
      </c>
      <c r="C29" s="26" t="s">
        <v>49</v>
      </c>
      <c r="D29" s="26" t="s">
        <v>1</v>
      </c>
      <c r="E29" s="26" t="s">
        <v>2</v>
      </c>
      <c r="F29" s="26" t="s">
        <v>3</v>
      </c>
      <c r="G29" s="26" t="s">
        <v>40</v>
      </c>
      <c r="H29" s="26" t="s">
        <v>4</v>
      </c>
      <c r="I29" s="26" t="s">
        <v>21</v>
      </c>
      <c r="J29" s="26" t="s">
        <v>66</v>
      </c>
      <c r="K29" s="26" t="s">
        <v>41</v>
      </c>
      <c r="L29" s="26" t="s">
        <v>65</v>
      </c>
      <c r="M29" s="26" t="s">
        <v>5</v>
      </c>
      <c r="N29" s="26" t="s">
        <v>42</v>
      </c>
      <c r="O29" s="26" t="s">
        <v>6</v>
      </c>
      <c r="P29" s="26" t="s">
        <v>7</v>
      </c>
      <c r="Q29" s="26" t="s">
        <v>8</v>
      </c>
      <c r="R29" s="27" t="s">
        <v>9</v>
      </c>
    </row>
    <row r="30" spans="1:18" x14ac:dyDescent="0.25">
      <c r="A30" s="92"/>
      <c r="B30" s="28">
        <v>1</v>
      </c>
      <c r="C30" s="19">
        <v>44036</v>
      </c>
      <c r="D30" s="20">
        <v>1</v>
      </c>
      <c r="E30" s="21" t="s">
        <v>39</v>
      </c>
      <c r="F30" s="21" t="s">
        <v>121</v>
      </c>
      <c r="G30" s="21" t="s">
        <v>122</v>
      </c>
      <c r="H30" s="22">
        <f>M30/15</f>
        <v>2.4246666666666665</v>
      </c>
      <c r="I30" s="22">
        <f>(H30-2)*60/100+2</f>
        <v>2.2547999999999999</v>
      </c>
      <c r="J30" s="22">
        <f>I30</f>
        <v>2.2547999999999999</v>
      </c>
      <c r="K30" s="22">
        <f>H30</f>
        <v>2.4246666666666665</v>
      </c>
      <c r="L30" s="22">
        <f>(K30-2)*60/100+2</f>
        <v>2.2547999999999999</v>
      </c>
      <c r="M30" s="51">
        <f>36.37</f>
        <v>36.369999999999997</v>
      </c>
      <c r="N30" s="51">
        <f>M30</f>
        <v>36.369999999999997</v>
      </c>
      <c r="O30" s="85"/>
      <c r="P30" s="21"/>
      <c r="Q30" s="24"/>
      <c r="R30" s="29"/>
    </row>
    <row r="31" spans="1:18" x14ac:dyDescent="0.25">
      <c r="A31" s="92"/>
      <c r="B31" s="30">
        <v>1</v>
      </c>
      <c r="C31" s="19">
        <v>44036</v>
      </c>
      <c r="D31" s="1">
        <v>2</v>
      </c>
      <c r="E31" s="2" t="s">
        <v>121</v>
      </c>
      <c r="F31" s="21" t="s">
        <v>124</v>
      </c>
      <c r="G31" s="2" t="s">
        <v>123</v>
      </c>
      <c r="H31" s="3">
        <f t="shared" ref="H31:H38" si="15">M31/15</f>
        <v>2.5540000000000003</v>
      </c>
      <c r="I31" s="3">
        <f>(H31-2)*60/100+2</f>
        <v>2.3324000000000003</v>
      </c>
      <c r="J31" s="3">
        <f t="shared" ref="J31:J38" si="16">I31</f>
        <v>2.3324000000000003</v>
      </c>
      <c r="K31" s="3">
        <f>H31+K30</f>
        <v>4.9786666666666672</v>
      </c>
      <c r="L31" s="49">
        <f>(K31-4)*60/100+4</f>
        <v>4.5872000000000002</v>
      </c>
      <c r="M31" s="4">
        <f>38.31</f>
        <v>38.31</v>
      </c>
      <c r="N31" s="13">
        <f>N30+M31</f>
        <v>74.680000000000007</v>
      </c>
      <c r="O31" s="86"/>
      <c r="P31" s="2"/>
      <c r="Q31" s="18"/>
      <c r="R31" s="31"/>
    </row>
    <row r="32" spans="1:18" x14ac:dyDescent="0.25">
      <c r="A32" s="92"/>
      <c r="B32" s="32">
        <v>2</v>
      </c>
      <c r="C32" s="15">
        <v>44037</v>
      </c>
      <c r="D32" s="5">
        <v>3</v>
      </c>
      <c r="E32" s="6" t="s">
        <v>124</v>
      </c>
      <c r="F32" s="6" t="s">
        <v>125</v>
      </c>
      <c r="G32" s="6" t="s">
        <v>126</v>
      </c>
      <c r="H32" s="7">
        <f t="shared" si="15"/>
        <v>2.738</v>
      </c>
      <c r="I32" s="7">
        <f>(H32-2)*60/100+2</f>
        <v>2.4428000000000001</v>
      </c>
      <c r="J32" s="7">
        <f t="shared" si="16"/>
        <v>2.4428000000000001</v>
      </c>
      <c r="K32" s="7">
        <f>H32</f>
        <v>2.738</v>
      </c>
      <c r="L32" s="49">
        <f>(K32-2)*60/100+2</f>
        <v>2.4428000000000001</v>
      </c>
      <c r="M32" s="8">
        <v>41.07</v>
      </c>
      <c r="N32" s="13">
        <f>M32</f>
        <v>41.07</v>
      </c>
      <c r="O32" s="77"/>
      <c r="P32" s="6"/>
      <c r="Q32" s="17"/>
      <c r="R32" s="33"/>
    </row>
    <row r="33" spans="1:18" x14ac:dyDescent="0.25">
      <c r="A33" s="92"/>
      <c r="B33" s="30">
        <v>3</v>
      </c>
      <c r="C33" s="14">
        <v>44038</v>
      </c>
      <c r="D33" s="1">
        <v>4</v>
      </c>
      <c r="E33" s="2" t="s">
        <v>125</v>
      </c>
      <c r="F33" s="2" t="s">
        <v>127</v>
      </c>
      <c r="G33" s="2" t="s">
        <v>128</v>
      </c>
      <c r="H33" s="3">
        <f t="shared" si="15"/>
        <v>1.3333333333333333</v>
      </c>
      <c r="I33" s="3">
        <f>(H33-2)*60/100+2</f>
        <v>1.5999999999999999</v>
      </c>
      <c r="J33" s="3">
        <f t="shared" si="16"/>
        <v>1.5999999999999999</v>
      </c>
      <c r="K33" s="3">
        <f>H33</f>
        <v>1.3333333333333333</v>
      </c>
      <c r="L33" s="3">
        <f>(K33-1)*60/100+1</f>
        <v>1.2</v>
      </c>
      <c r="M33" s="4">
        <v>20</v>
      </c>
      <c r="N33" s="4">
        <f>M33</f>
        <v>20</v>
      </c>
      <c r="O33" s="87"/>
      <c r="P33" s="6"/>
      <c r="Q33" s="17"/>
      <c r="R33" s="33"/>
    </row>
    <row r="34" spans="1:18" x14ac:dyDescent="0.25">
      <c r="A34" s="92"/>
      <c r="B34" s="30">
        <v>3</v>
      </c>
      <c r="C34" s="14">
        <v>44038</v>
      </c>
      <c r="D34" s="1">
        <v>5</v>
      </c>
      <c r="E34" s="2" t="s">
        <v>127</v>
      </c>
      <c r="F34" s="2" t="s">
        <v>129</v>
      </c>
      <c r="G34" s="2" t="s">
        <v>130</v>
      </c>
      <c r="H34" s="3">
        <f t="shared" si="15"/>
        <v>1.3333333333333333</v>
      </c>
      <c r="I34" s="3">
        <f t="shared" ref="I34:I37" si="17">(H34-1)*60/100+1</f>
        <v>1.2</v>
      </c>
      <c r="J34" s="3">
        <f t="shared" si="16"/>
        <v>1.2</v>
      </c>
      <c r="K34" s="3">
        <f>H34+K33</f>
        <v>2.6666666666666665</v>
      </c>
      <c r="L34" s="3">
        <f>(K34-2)*60/100+2</f>
        <v>2.4</v>
      </c>
      <c r="M34" s="4">
        <v>20</v>
      </c>
      <c r="N34" s="4">
        <f>M34+N33</f>
        <v>40</v>
      </c>
      <c r="O34" s="88"/>
      <c r="P34" s="6"/>
      <c r="Q34" s="17"/>
      <c r="R34" s="33"/>
    </row>
    <row r="35" spans="1:18" x14ac:dyDescent="0.25">
      <c r="A35" s="92"/>
      <c r="B35" s="34">
        <v>3</v>
      </c>
      <c r="C35" s="14">
        <v>44038</v>
      </c>
      <c r="D35" s="1">
        <v>6</v>
      </c>
      <c r="E35" s="2" t="s">
        <v>129</v>
      </c>
      <c r="F35" s="2" t="s">
        <v>131</v>
      </c>
      <c r="G35" s="2" t="s">
        <v>132</v>
      </c>
      <c r="H35" s="3">
        <f t="shared" si="15"/>
        <v>1.1553333333333333</v>
      </c>
      <c r="I35" s="3">
        <f t="shared" si="17"/>
        <v>1.0931999999999999</v>
      </c>
      <c r="J35" s="3">
        <f t="shared" si="16"/>
        <v>1.0931999999999999</v>
      </c>
      <c r="K35" s="3">
        <f>H35+K34</f>
        <v>3.8220000000000001</v>
      </c>
      <c r="L35" s="49">
        <f>(K35-3)*60/100+3</f>
        <v>3.4931999999999999</v>
      </c>
      <c r="M35" s="4">
        <v>17.329999999999998</v>
      </c>
      <c r="N35" s="13">
        <f>M35+N34</f>
        <v>57.33</v>
      </c>
      <c r="O35" s="78"/>
      <c r="P35" s="2"/>
      <c r="Q35" s="18"/>
      <c r="R35" s="31"/>
    </row>
    <row r="36" spans="1:18" x14ac:dyDescent="0.25">
      <c r="A36" s="92"/>
      <c r="B36" s="36">
        <v>4</v>
      </c>
      <c r="C36" s="15">
        <v>44039</v>
      </c>
      <c r="D36" s="5">
        <v>7</v>
      </c>
      <c r="E36" s="6" t="s">
        <v>131</v>
      </c>
      <c r="F36" s="6" t="s">
        <v>133</v>
      </c>
      <c r="G36" s="6" t="s">
        <v>134</v>
      </c>
      <c r="H36" s="7">
        <f t="shared" si="15"/>
        <v>2.99</v>
      </c>
      <c r="I36" s="7">
        <f>(H36-2)*60/100+2</f>
        <v>2.5940000000000003</v>
      </c>
      <c r="J36" s="7">
        <f t="shared" si="16"/>
        <v>2.5940000000000003</v>
      </c>
      <c r="K36" s="7">
        <f>H36</f>
        <v>2.99</v>
      </c>
      <c r="L36" s="7">
        <f>(K36-2)*60/100+2</f>
        <v>2.5940000000000003</v>
      </c>
      <c r="M36" s="11">
        <v>44.85</v>
      </c>
      <c r="N36" s="8">
        <f>M36</f>
        <v>44.85</v>
      </c>
      <c r="O36" s="89"/>
      <c r="P36" s="10"/>
      <c r="Q36" s="18"/>
      <c r="R36" s="35"/>
    </row>
    <row r="37" spans="1:18" x14ac:dyDescent="0.25">
      <c r="A37" s="92"/>
      <c r="B37" s="36">
        <v>4</v>
      </c>
      <c r="C37" s="15">
        <v>44039</v>
      </c>
      <c r="D37" s="5">
        <v>8</v>
      </c>
      <c r="E37" s="6" t="s">
        <v>133</v>
      </c>
      <c r="F37" s="6" t="s">
        <v>135</v>
      </c>
      <c r="G37" s="6" t="s">
        <v>136</v>
      </c>
      <c r="H37" s="7">
        <f t="shared" si="15"/>
        <v>1.5719999999999998</v>
      </c>
      <c r="I37" s="7">
        <f t="shared" si="17"/>
        <v>1.3431999999999999</v>
      </c>
      <c r="J37" s="7">
        <f t="shared" si="16"/>
        <v>1.3431999999999999</v>
      </c>
      <c r="K37" s="7">
        <f>H37+K36</f>
        <v>4.5620000000000003</v>
      </c>
      <c r="L37" s="49">
        <f>(K37-4)*60/100+4</f>
        <v>4.3372000000000002</v>
      </c>
      <c r="M37" s="11">
        <v>23.58</v>
      </c>
      <c r="N37" s="13">
        <f>M37+N36</f>
        <v>68.430000000000007</v>
      </c>
      <c r="O37" s="90"/>
      <c r="P37" s="10"/>
      <c r="Q37" s="18"/>
      <c r="R37" s="35"/>
    </row>
    <row r="38" spans="1:18" x14ac:dyDescent="0.25">
      <c r="A38" s="92"/>
      <c r="B38" s="34">
        <v>5</v>
      </c>
      <c r="C38" s="14">
        <v>44040</v>
      </c>
      <c r="D38" s="1">
        <v>9</v>
      </c>
      <c r="E38" s="2" t="s">
        <v>135</v>
      </c>
      <c r="F38" s="2" t="s">
        <v>73</v>
      </c>
      <c r="G38" s="2" t="s">
        <v>137</v>
      </c>
      <c r="H38" s="3">
        <f t="shared" si="15"/>
        <v>2.3733333333333335</v>
      </c>
      <c r="I38" s="3">
        <f>(H38-2)*60/100+2</f>
        <v>2.2240000000000002</v>
      </c>
      <c r="J38" s="3">
        <f t="shared" si="16"/>
        <v>2.2240000000000002</v>
      </c>
      <c r="K38" s="3">
        <f>H38</f>
        <v>2.3733333333333335</v>
      </c>
      <c r="L38" s="49">
        <f>(K38-5)*60/100+5</f>
        <v>3.4240000000000004</v>
      </c>
      <c r="M38" s="9">
        <v>35.6</v>
      </c>
      <c r="N38" s="13">
        <f>M38</f>
        <v>35.6</v>
      </c>
      <c r="O38" s="79"/>
      <c r="P38" s="10"/>
      <c r="Q38" s="18"/>
      <c r="R38" s="35"/>
    </row>
    <row r="39" spans="1:18" x14ac:dyDescent="0.25">
      <c r="A39" s="75"/>
      <c r="B39" s="72"/>
      <c r="C39" s="70"/>
      <c r="D39" s="71"/>
      <c r="E39" s="72"/>
      <c r="F39" s="72"/>
      <c r="G39" s="72"/>
      <c r="H39" s="73"/>
      <c r="I39" s="73"/>
      <c r="J39" s="73"/>
      <c r="K39" s="73"/>
      <c r="L39" s="81"/>
      <c r="M39" s="74"/>
      <c r="N39" s="82"/>
      <c r="O39" s="74"/>
      <c r="P39" s="69"/>
      <c r="Q39" s="76"/>
      <c r="R39" s="69"/>
    </row>
    <row r="40" spans="1:18" x14ac:dyDescent="0.25">
      <c r="A40" s="75"/>
      <c r="B40" s="72"/>
      <c r="C40" s="70"/>
      <c r="D40" s="71"/>
      <c r="E40" s="72"/>
      <c r="F40" s="72"/>
      <c r="G40" s="72"/>
      <c r="H40" s="73"/>
      <c r="I40" s="73"/>
      <c r="J40" s="73"/>
      <c r="K40" s="73"/>
      <c r="L40" s="81"/>
      <c r="M40" s="74"/>
      <c r="N40" s="82"/>
      <c r="O40" s="74"/>
      <c r="P40" s="69"/>
      <c r="Q40" s="76"/>
      <c r="R40" s="69"/>
    </row>
    <row r="41" spans="1:18" x14ac:dyDescent="0.25">
      <c r="A41" s="75"/>
      <c r="B41" s="72"/>
      <c r="C41" s="70"/>
      <c r="D41" s="71"/>
      <c r="E41" s="72"/>
      <c r="F41" s="72"/>
      <c r="G41" s="72"/>
      <c r="H41" s="73"/>
      <c r="I41" s="73"/>
      <c r="J41" s="73"/>
      <c r="K41" s="73"/>
      <c r="L41" s="81"/>
      <c r="M41" s="74"/>
      <c r="N41" s="82"/>
      <c r="O41" s="74"/>
      <c r="P41" s="69"/>
      <c r="Q41" s="76"/>
      <c r="R41" s="69"/>
    </row>
    <row r="42" spans="1:18" ht="15.75" thickBot="1" x14ac:dyDescent="0.3"/>
    <row r="43" spans="1:18" ht="15.75" thickBot="1" x14ac:dyDescent="0.3">
      <c r="A43" s="83" t="s">
        <v>72</v>
      </c>
      <c r="B43" s="25" t="s">
        <v>0</v>
      </c>
      <c r="C43" s="26" t="s">
        <v>49</v>
      </c>
      <c r="D43" s="26" t="s">
        <v>1</v>
      </c>
      <c r="E43" s="26" t="s">
        <v>2</v>
      </c>
      <c r="F43" s="26" t="s">
        <v>3</v>
      </c>
      <c r="G43" s="26" t="s">
        <v>40</v>
      </c>
      <c r="H43" s="26" t="s">
        <v>4</v>
      </c>
      <c r="I43" s="26" t="s">
        <v>21</v>
      </c>
      <c r="J43" s="26" t="s">
        <v>66</v>
      </c>
      <c r="K43" s="26" t="s">
        <v>41</v>
      </c>
      <c r="L43" s="26" t="s">
        <v>65</v>
      </c>
      <c r="M43" s="26" t="s">
        <v>5</v>
      </c>
      <c r="N43" s="26" t="s">
        <v>42</v>
      </c>
      <c r="O43" s="26" t="s">
        <v>6</v>
      </c>
      <c r="P43" s="26" t="s">
        <v>7</v>
      </c>
      <c r="Q43" s="26" t="s">
        <v>8</v>
      </c>
      <c r="R43" s="27" t="s">
        <v>9</v>
      </c>
    </row>
    <row r="44" spans="1:18" x14ac:dyDescent="0.25">
      <c r="A44" s="84"/>
      <c r="B44" s="28">
        <v>1</v>
      </c>
      <c r="C44" s="19">
        <v>44033</v>
      </c>
      <c r="D44" s="20">
        <v>1</v>
      </c>
      <c r="E44" s="21" t="s">
        <v>73</v>
      </c>
      <c r="F44" s="21" t="s">
        <v>75</v>
      </c>
      <c r="G44" s="21" t="s">
        <v>14</v>
      </c>
      <c r="H44" s="22">
        <f>M44/15</f>
        <v>1.6666666666666667</v>
      </c>
      <c r="I44" s="22">
        <f>(H44-1)*60/100+1</f>
        <v>1.4000000000000001</v>
      </c>
      <c r="J44" s="22">
        <f>I44</f>
        <v>1.4000000000000001</v>
      </c>
      <c r="K44" s="22">
        <f>H44</f>
        <v>1.6666666666666667</v>
      </c>
      <c r="L44" s="22">
        <f>(K44-1)*60/100+1</f>
        <v>1.4000000000000001</v>
      </c>
      <c r="M44" s="23">
        <f>25</f>
        <v>25</v>
      </c>
      <c r="N44" s="23">
        <f>M44</f>
        <v>25</v>
      </c>
      <c r="O44" s="85"/>
      <c r="P44" s="21"/>
      <c r="Q44" s="24"/>
      <c r="R44" s="29"/>
    </row>
    <row r="45" spans="1:18" x14ac:dyDescent="0.25">
      <c r="A45" s="84"/>
      <c r="B45" s="30">
        <v>1</v>
      </c>
      <c r="C45" s="19">
        <v>44033</v>
      </c>
      <c r="D45" s="1">
        <v>2</v>
      </c>
      <c r="E45" s="2" t="s">
        <v>75</v>
      </c>
      <c r="F45" s="21" t="s">
        <v>74</v>
      </c>
      <c r="G45" s="2" t="s">
        <v>14</v>
      </c>
      <c r="H45" s="3">
        <f t="shared" ref="H45:H56" si="18">M45/15</f>
        <v>1.9266666666666665</v>
      </c>
      <c r="I45" s="3">
        <f>(H45-1)*60/100+1</f>
        <v>1.556</v>
      </c>
      <c r="J45" s="3">
        <f t="shared" ref="J45:J56" si="19">I45</f>
        <v>1.556</v>
      </c>
      <c r="K45" s="3">
        <f>H45+K44</f>
        <v>3.5933333333333333</v>
      </c>
      <c r="L45" s="49">
        <f>(K45-3)*60/100+3</f>
        <v>3.3559999999999999</v>
      </c>
      <c r="M45" s="4">
        <f>28.9</f>
        <v>28.9</v>
      </c>
      <c r="N45" s="13">
        <f>N44+M45</f>
        <v>53.9</v>
      </c>
      <c r="O45" s="86"/>
      <c r="P45" s="2"/>
      <c r="Q45" s="18"/>
      <c r="R45" s="31"/>
    </row>
    <row r="46" spans="1:18" x14ac:dyDescent="0.25">
      <c r="A46" s="84"/>
      <c r="B46" s="32">
        <v>2</v>
      </c>
      <c r="C46" s="15">
        <v>44023</v>
      </c>
      <c r="D46" s="5">
        <v>4</v>
      </c>
      <c r="E46" s="6" t="s">
        <v>74</v>
      </c>
      <c r="F46" s="6" t="s">
        <v>76</v>
      </c>
      <c r="G46" s="6" t="s">
        <v>12</v>
      </c>
      <c r="H46" s="7">
        <f t="shared" si="18"/>
        <v>1.22</v>
      </c>
      <c r="I46" s="7">
        <f>(H46-1)*60/100+1</f>
        <v>1.1320000000000001</v>
      </c>
      <c r="J46" s="7">
        <f t="shared" si="19"/>
        <v>1.1320000000000001</v>
      </c>
      <c r="K46" s="7">
        <f>H46</f>
        <v>1.22</v>
      </c>
      <c r="L46" s="7">
        <f>(K46-1)*60/100+1</f>
        <v>1.1320000000000001</v>
      </c>
      <c r="M46" s="8">
        <f>18.3</f>
        <v>18.3</v>
      </c>
      <c r="N46" s="8">
        <f>M46</f>
        <v>18.3</v>
      </c>
      <c r="O46" s="94"/>
      <c r="P46" s="6"/>
      <c r="Q46" s="17"/>
      <c r="R46" s="33"/>
    </row>
    <row r="47" spans="1:18" x14ac:dyDescent="0.25">
      <c r="A47" s="84"/>
      <c r="B47" s="32">
        <v>2</v>
      </c>
      <c r="C47" s="15">
        <v>44023</v>
      </c>
      <c r="D47" s="5">
        <v>5</v>
      </c>
      <c r="E47" s="6" t="s">
        <v>76</v>
      </c>
      <c r="F47" s="6" t="s">
        <v>77</v>
      </c>
      <c r="G47" s="6" t="s">
        <v>78</v>
      </c>
      <c r="H47" s="7">
        <f t="shared" si="18"/>
        <v>2.2666666666666666</v>
      </c>
      <c r="I47" s="7">
        <f>(H47-2)*60/100+2</f>
        <v>2.16</v>
      </c>
      <c r="J47" s="7">
        <f t="shared" si="19"/>
        <v>2.16</v>
      </c>
      <c r="K47" s="7">
        <f>H47+K46</f>
        <v>3.4866666666666664</v>
      </c>
      <c r="L47" s="7">
        <f>(K47-3)*60/100+3</f>
        <v>3.2919999999999998</v>
      </c>
      <c r="M47" s="8">
        <v>34</v>
      </c>
      <c r="N47" s="8">
        <f>M47+N46</f>
        <v>52.3</v>
      </c>
      <c r="O47" s="95"/>
      <c r="P47" s="6"/>
      <c r="Q47" s="17"/>
      <c r="R47" s="33"/>
    </row>
    <row r="48" spans="1:18" x14ac:dyDescent="0.25">
      <c r="A48" s="84"/>
      <c r="B48" s="32">
        <v>2</v>
      </c>
      <c r="C48" s="15">
        <v>44023</v>
      </c>
      <c r="D48" s="5">
        <v>6</v>
      </c>
      <c r="E48" s="6" t="s">
        <v>77</v>
      </c>
      <c r="F48" s="6" t="s">
        <v>79</v>
      </c>
      <c r="G48" s="6" t="s">
        <v>12</v>
      </c>
      <c r="H48" s="7">
        <f t="shared" si="18"/>
        <v>1.22</v>
      </c>
      <c r="I48" s="7">
        <f t="shared" ref="I48:I56" si="20">(H48-1)*60/100+1</f>
        <v>1.1320000000000001</v>
      </c>
      <c r="J48" s="7">
        <f t="shared" si="19"/>
        <v>1.1320000000000001</v>
      </c>
      <c r="K48" s="7">
        <f>H48+K47</f>
        <v>4.7066666666666661</v>
      </c>
      <c r="L48" s="49">
        <f>(K48-4)*60/100+4</f>
        <v>4.4239999999999995</v>
      </c>
      <c r="M48" s="8">
        <f>18.3</f>
        <v>18.3</v>
      </c>
      <c r="N48" s="13">
        <f>M48+N47</f>
        <v>70.599999999999994</v>
      </c>
      <c r="O48" s="96"/>
      <c r="P48" s="6"/>
      <c r="Q48" s="17"/>
      <c r="R48" s="33"/>
    </row>
    <row r="49" spans="1:18" x14ac:dyDescent="0.25">
      <c r="A49" s="84"/>
      <c r="B49" s="34">
        <v>3</v>
      </c>
      <c r="C49" s="14">
        <v>44024</v>
      </c>
      <c r="D49" s="1">
        <v>7</v>
      </c>
      <c r="E49" s="2" t="s">
        <v>79</v>
      </c>
      <c r="F49" s="2" t="s">
        <v>80</v>
      </c>
      <c r="G49" s="2" t="s">
        <v>16</v>
      </c>
      <c r="H49" s="3">
        <f t="shared" si="18"/>
        <v>1.1666666666666667</v>
      </c>
      <c r="I49" s="3">
        <f t="shared" si="20"/>
        <v>1.1000000000000001</v>
      </c>
      <c r="J49" s="3">
        <f t="shared" si="19"/>
        <v>1.1000000000000001</v>
      </c>
      <c r="K49" s="3">
        <f>H49</f>
        <v>1.1666666666666667</v>
      </c>
      <c r="L49" s="3">
        <f>(K49-1)*60/100+1</f>
        <v>1.1000000000000001</v>
      </c>
      <c r="M49" s="4">
        <f>17.5</f>
        <v>17.5</v>
      </c>
      <c r="N49" s="4">
        <f>M49</f>
        <v>17.5</v>
      </c>
      <c r="O49" s="89"/>
      <c r="P49" s="2"/>
      <c r="Q49" s="18"/>
      <c r="R49" s="31"/>
    </row>
    <row r="50" spans="1:18" x14ac:dyDescent="0.25">
      <c r="A50" s="84"/>
      <c r="B50" s="34">
        <v>3</v>
      </c>
      <c r="C50" s="14">
        <v>44024</v>
      </c>
      <c r="D50" s="1">
        <v>8</v>
      </c>
      <c r="E50" s="2" t="s">
        <v>80</v>
      </c>
      <c r="F50" s="2" t="s">
        <v>81</v>
      </c>
      <c r="G50" s="2" t="s">
        <v>16</v>
      </c>
      <c r="H50" s="3">
        <f t="shared" si="18"/>
        <v>1.06</v>
      </c>
      <c r="I50" s="3">
        <f t="shared" si="20"/>
        <v>1.036</v>
      </c>
      <c r="J50" s="3">
        <f t="shared" si="19"/>
        <v>1.036</v>
      </c>
      <c r="K50" s="3">
        <f>H50+K49</f>
        <v>2.2266666666666666</v>
      </c>
      <c r="L50" s="3">
        <f>(K50-2)*60/100+2</f>
        <v>2.1360000000000001</v>
      </c>
      <c r="M50" s="9">
        <v>15.9</v>
      </c>
      <c r="N50" s="4">
        <f>N49+M50</f>
        <v>33.4</v>
      </c>
      <c r="O50" s="97"/>
      <c r="P50" s="10"/>
      <c r="Q50" s="18"/>
      <c r="R50" s="35"/>
    </row>
    <row r="51" spans="1:18" x14ac:dyDescent="0.25">
      <c r="A51" s="84"/>
      <c r="B51" s="34">
        <v>3</v>
      </c>
      <c r="C51" s="14">
        <v>44024</v>
      </c>
      <c r="D51" s="1">
        <v>9</v>
      </c>
      <c r="E51" s="2" t="s">
        <v>81</v>
      </c>
      <c r="F51" s="2" t="s">
        <v>82</v>
      </c>
      <c r="G51" s="2" t="s">
        <v>14</v>
      </c>
      <c r="H51" s="3">
        <f t="shared" si="18"/>
        <v>1.4</v>
      </c>
      <c r="I51" s="3">
        <f t="shared" si="20"/>
        <v>1.24</v>
      </c>
      <c r="J51" s="3">
        <f t="shared" si="19"/>
        <v>1.24</v>
      </c>
      <c r="K51" s="3">
        <f t="shared" ref="K51:K52" si="21">H51+K50</f>
        <v>3.6266666666666665</v>
      </c>
      <c r="L51" s="3">
        <f>(K51-3)*60/100+3</f>
        <v>3.3759999999999999</v>
      </c>
      <c r="M51" s="9">
        <v>21</v>
      </c>
      <c r="N51" s="4">
        <f t="shared" ref="N51:N52" si="22">N50+M51</f>
        <v>54.4</v>
      </c>
      <c r="O51" s="97"/>
      <c r="P51" s="10"/>
      <c r="Q51" s="18"/>
      <c r="R51" s="35"/>
    </row>
    <row r="52" spans="1:18" x14ac:dyDescent="0.25">
      <c r="A52" s="84"/>
      <c r="B52" s="34">
        <v>3</v>
      </c>
      <c r="C52" s="14">
        <v>44024</v>
      </c>
      <c r="D52" s="1">
        <v>10</v>
      </c>
      <c r="E52" s="2" t="s">
        <v>82</v>
      </c>
      <c r="F52" s="2" t="s">
        <v>83</v>
      </c>
      <c r="G52" s="2" t="s">
        <v>14</v>
      </c>
      <c r="H52" s="3">
        <f t="shared" si="18"/>
        <v>1.6666666666666667</v>
      </c>
      <c r="I52" s="3">
        <f t="shared" si="20"/>
        <v>1.4000000000000001</v>
      </c>
      <c r="J52" s="3">
        <f t="shared" si="19"/>
        <v>1.4000000000000001</v>
      </c>
      <c r="K52" s="3">
        <f t="shared" si="21"/>
        <v>5.293333333333333</v>
      </c>
      <c r="L52" s="49">
        <f>(K52-5)*60/100+5</f>
        <v>5.1760000000000002</v>
      </c>
      <c r="M52" s="9">
        <v>25</v>
      </c>
      <c r="N52" s="13">
        <f t="shared" si="22"/>
        <v>79.400000000000006</v>
      </c>
      <c r="O52" s="90"/>
      <c r="P52" s="10"/>
      <c r="Q52" s="18"/>
      <c r="R52" s="35"/>
    </row>
    <row r="53" spans="1:18" x14ac:dyDescent="0.25">
      <c r="A53" s="84"/>
      <c r="B53" s="36">
        <v>4</v>
      </c>
      <c r="C53" s="15">
        <v>44044</v>
      </c>
      <c r="D53" s="5">
        <v>11</v>
      </c>
      <c r="E53" s="6" t="s">
        <v>83</v>
      </c>
      <c r="F53" s="6" t="s">
        <v>84</v>
      </c>
      <c r="G53" s="6" t="s">
        <v>14</v>
      </c>
      <c r="H53" s="7">
        <f t="shared" si="18"/>
        <v>1.5866666666666667</v>
      </c>
      <c r="I53" s="7">
        <f t="shared" si="20"/>
        <v>1.3520000000000001</v>
      </c>
      <c r="J53" s="7">
        <f t="shared" si="19"/>
        <v>1.3520000000000001</v>
      </c>
      <c r="K53" s="7">
        <f>H53</f>
        <v>1.5866666666666667</v>
      </c>
      <c r="L53" s="7">
        <f>(K53-1)*60/100+1</f>
        <v>1.3520000000000001</v>
      </c>
      <c r="M53" s="11">
        <v>23.8</v>
      </c>
      <c r="N53" s="8">
        <f>M53</f>
        <v>23.8</v>
      </c>
      <c r="O53" s="98"/>
      <c r="P53" s="12"/>
      <c r="Q53" s="12"/>
      <c r="R53" s="37"/>
    </row>
    <row r="54" spans="1:18" x14ac:dyDescent="0.25">
      <c r="A54" s="84"/>
      <c r="B54" s="36">
        <v>4</v>
      </c>
      <c r="C54" s="15">
        <v>44044</v>
      </c>
      <c r="D54" s="5">
        <v>12</v>
      </c>
      <c r="E54" s="6" t="s">
        <v>84</v>
      </c>
      <c r="F54" s="6" t="s">
        <v>85</v>
      </c>
      <c r="G54" s="6" t="s">
        <v>14</v>
      </c>
      <c r="H54" s="7">
        <f t="shared" si="18"/>
        <v>1.5799999999999998</v>
      </c>
      <c r="I54" s="7">
        <f t="shared" si="20"/>
        <v>1.3479999999999999</v>
      </c>
      <c r="J54" s="7">
        <f t="shared" si="19"/>
        <v>1.3479999999999999</v>
      </c>
      <c r="K54" s="7">
        <f>H54+K53</f>
        <v>3.1666666666666665</v>
      </c>
      <c r="L54" s="7">
        <f>(K54-2)*60/100+2</f>
        <v>2.6999999999999997</v>
      </c>
      <c r="M54" s="11">
        <v>23.7</v>
      </c>
      <c r="N54" s="8">
        <f>N53+M54</f>
        <v>47.5</v>
      </c>
      <c r="O54" s="99"/>
      <c r="P54" s="12"/>
      <c r="Q54" s="12"/>
      <c r="R54" s="37"/>
    </row>
    <row r="55" spans="1:18" x14ac:dyDescent="0.25">
      <c r="A55" s="84"/>
      <c r="B55" s="36">
        <v>4</v>
      </c>
      <c r="C55" s="15">
        <v>44044</v>
      </c>
      <c r="D55" s="5">
        <v>13</v>
      </c>
      <c r="E55" s="6" t="s">
        <v>85</v>
      </c>
      <c r="F55" s="6" t="s">
        <v>86</v>
      </c>
      <c r="G55" s="6" t="s">
        <v>14</v>
      </c>
      <c r="H55" s="7">
        <f t="shared" si="18"/>
        <v>1.5</v>
      </c>
      <c r="I55" s="7">
        <f t="shared" si="20"/>
        <v>1.3</v>
      </c>
      <c r="J55" s="7">
        <f t="shared" si="19"/>
        <v>1.3</v>
      </c>
      <c r="K55" s="7">
        <f>H55+K54</f>
        <v>4.6666666666666661</v>
      </c>
      <c r="L55" s="7">
        <f>(K55-4)*60/100+4</f>
        <v>4.3999999999999995</v>
      </c>
      <c r="M55" s="11">
        <v>22.5</v>
      </c>
      <c r="N55" s="8">
        <f t="shared" ref="N55:N56" si="23">N54+M55</f>
        <v>70</v>
      </c>
      <c r="O55" s="99"/>
      <c r="P55" s="12"/>
      <c r="Q55" s="12"/>
      <c r="R55" s="37"/>
    </row>
    <row r="56" spans="1:18" ht="15.75" thickBot="1" x14ac:dyDescent="0.3">
      <c r="A56" s="102"/>
      <c r="B56" s="56">
        <v>4</v>
      </c>
      <c r="C56" s="57">
        <v>44044</v>
      </c>
      <c r="D56" s="58">
        <v>14</v>
      </c>
      <c r="E56" s="59" t="s">
        <v>86</v>
      </c>
      <c r="F56" s="59" t="s">
        <v>87</v>
      </c>
      <c r="G56" s="59" t="s">
        <v>14</v>
      </c>
      <c r="H56" s="60">
        <f t="shared" si="18"/>
        <v>1.7333333333333334</v>
      </c>
      <c r="I56" s="60">
        <f t="shared" si="20"/>
        <v>1.44</v>
      </c>
      <c r="J56" s="60">
        <f t="shared" si="19"/>
        <v>1.44</v>
      </c>
      <c r="K56" s="60">
        <f>H56+K55</f>
        <v>6.3999999999999995</v>
      </c>
      <c r="L56" s="50">
        <f>(K56-5)*60/100+5</f>
        <v>5.84</v>
      </c>
      <c r="M56" s="61">
        <v>26</v>
      </c>
      <c r="N56" s="46">
        <f t="shared" si="23"/>
        <v>96</v>
      </c>
      <c r="O56" s="103"/>
      <c r="P56" s="62"/>
      <c r="Q56" s="62"/>
      <c r="R56" s="63"/>
    </row>
    <row r="57" spans="1:18" ht="15.75" thickBot="1" x14ac:dyDescent="0.3"/>
    <row r="58" spans="1:18" ht="15.75" thickBot="1" x14ac:dyDescent="0.3">
      <c r="A58" s="83" t="s">
        <v>102</v>
      </c>
      <c r="B58" s="25" t="s">
        <v>0</v>
      </c>
      <c r="C58" s="26" t="s">
        <v>49</v>
      </c>
      <c r="D58" s="26" t="s">
        <v>1</v>
      </c>
      <c r="E58" s="26" t="s">
        <v>2</v>
      </c>
      <c r="F58" s="26" t="s">
        <v>3</v>
      </c>
      <c r="G58" s="26" t="s">
        <v>40</v>
      </c>
      <c r="H58" s="26" t="s">
        <v>4</v>
      </c>
      <c r="I58" s="26" t="s">
        <v>21</v>
      </c>
      <c r="J58" s="26" t="s">
        <v>66</v>
      </c>
      <c r="K58" s="26" t="s">
        <v>41</v>
      </c>
      <c r="L58" s="26" t="s">
        <v>65</v>
      </c>
      <c r="M58" s="26" t="s">
        <v>5</v>
      </c>
      <c r="N58" s="26" t="s">
        <v>42</v>
      </c>
      <c r="O58" s="26" t="s">
        <v>6</v>
      </c>
      <c r="P58" s="26" t="s">
        <v>7</v>
      </c>
      <c r="Q58" s="26" t="s">
        <v>8</v>
      </c>
      <c r="R58" s="27" t="s">
        <v>9</v>
      </c>
    </row>
    <row r="59" spans="1:18" x14ac:dyDescent="0.25">
      <c r="A59" s="84"/>
      <c r="B59" s="28">
        <v>1</v>
      </c>
      <c r="C59" s="19"/>
      <c r="D59" s="20">
        <v>1</v>
      </c>
      <c r="E59" s="21" t="s">
        <v>87</v>
      </c>
      <c r="F59" s="21" t="s">
        <v>86</v>
      </c>
      <c r="G59" s="21" t="s">
        <v>14</v>
      </c>
      <c r="H59" s="22">
        <f>M59/15</f>
        <v>1.6666666666666667</v>
      </c>
      <c r="I59" s="22">
        <f>(H59-1)*60/100+1</f>
        <v>1.4000000000000001</v>
      </c>
      <c r="J59" s="22">
        <f>I59</f>
        <v>1.4000000000000001</v>
      </c>
      <c r="K59" s="22">
        <f>H59</f>
        <v>1.6666666666666667</v>
      </c>
      <c r="L59" s="22">
        <f>(K59-1)*60/100+1</f>
        <v>1.4000000000000001</v>
      </c>
      <c r="M59" s="23">
        <v>25</v>
      </c>
      <c r="N59" s="23">
        <f>M59</f>
        <v>25</v>
      </c>
      <c r="O59" s="85"/>
      <c r="P59" s="21"/>
      <c r="Q59" s="24"/>
      <c r="R59" s="29"/>
    </row>
    <row r="60" spans="1:18" x14ac:dyDescent="0.25">
      <c r="A60" s="84"/>
      <c r="B60" s="30">
        <v>1</v>
      </c>
      <c r="C60" s="14"/>
      <c r="D60" s="1">
        <v>2</v>
      </c>
      <c r="E60" s="2" t="s">
        <v>86</v>
      </c>
      <c r="F60" s="2" t="s">
        <v>88</v>
      </c>
      <c r="G60" s="2" t="s">
        <v>14</v>
      </c>
      <c r="H60" s="3">
        <f t="shared" ref="H60:H71" si="24">M60/15</f>
        <v>1.8666666666666667</v>
      </c>
      <c r="I60" s="3">
        <f>(H60-1)*60/100+1</f>
        <v>1.52</v>
      </c>
      <c r="J60" s="3">
        <f t="shared" ref="J60:J70" si="25">I60</f>
        <v>1.52</v>
      </c>
      <c r="K60" s="3">
        <f>H60+K59</f>
        <v>3.5333333333333332</v>
      </c>
      <c r="L60" s="3">
        <f>(K60-3)*60/100+3</f>
        <v>3.32</v>
      </c>
      <c r="M60" s="4">
        <v>28</v>
      </c>
      <c r="N60" s="4">
        <f>N59+M60</f>
        <v>53</v>
      </c>
      <c r="O60" s="86"/>
      <c r="P60" s="2"/>
      <c r="Q60" s="18"/>
      <c r="R60" s="31"/>
    </row>
    <row r="61" spans="1:18" x14ac:dyDescent="0.25">
      <c r="A61" s="84"/>
      <c r="B61" s="30">
        <v>1</v>
      </c>
      <c r="C61" s="14"/>
      <c r="D61" s="1">
        <v>3</v>
      </c>
      <c r="E61" s="2" t="s">
        <v>88</v>
      </c>
      <c r="F61" s="2" t="s">
        <v>89</v>
      </c>
      <c r="G61" s="2" t="s">
        <v>12</v>
      </c>
      <c r="H61" s="3">
        <f t="shared" si="24"/>
        <v>1.2</v>
      </c>
      <c r="I61" s="3">
        <f>(H61-1)*60/100+1</f>
        <v>1.1199999999999999</v>
      </c>
      <c r="J61" s="3">
        <f t="shared" si="25"/>
        <v>1.1199999999999999</v>
      </c>
      <c r="K61" s="3">
        <f t="shared" ref="K61" si="26">H61+K60</f>
        <v>4.7333333333333334</v>
      </c>
      <c r="L61" s="49">
        <f>(K61-4)*60/100+4</f>
        <v>4.4400000000000004</v>
      </c>
      <c r="M61" s="4">
        <v>18</v>
      </c>
      <c r="N61" s="13">
        <f t="shared" ref="N61" si="27">N60+M61</f>
        <v>71</v>
      </c>
      <c r="O61" s="88"/>
      <c r="P61" s="2"/>
      <c r="Q61" s="18"/>
      <c r="R61" s="31"/>
    </row>
    <row r="62" spans="1:18" x14ac:dyDescent="0.25">
      <c r="A62" s="84"/>
      <c r="B62" s="32">
        <v>2</v>
      </c>
      <c r="C62" s="15"/>
      <c r="D62" s="5">
        <v>4</v>
      </c>
      <c r="E62" s="6" t="s">
        <v>89</v>
      </c>
      <c r="F62" s="6" t="s">
        <v>90</v>
      </c>
      <c r="G62" s="6" t="s">
        <v>12</v>
      </c>
      <c r="H62" s="7">
        <f t="shared" si="24"/>
        <v>1.2133333333333334</v>
      </c>
      <c r="I62" s="7">
        <f>(H62-1)*60/100+1</f>
        <v>1.1280000000000001</v>
      </c>
      <c r="J62" s="7">
        <f t="shared" si="25"/>
        <v>1.1280000000000001</v>
      </c>
      <c r="K62" s="7">
        <f>H62</f>
        <v>1.2133333333333334</v>
      </c>
      <c r="L62" s="7">
        <f>(K62-1)*60/100+1</f>
        <v>1.1280000000000001</v>
      </c>
      <c r="M62" s="8">
        <v>18.2</v>
      </c>
      <c r="N62" s="8">
        <f>M62</f>
        <v>18.2</v>
      </c>
      <c r="O62" s="94"/>
      <c r="P62" s="6"/>
      <c r="Q62" s="17"/>
      <c r="R62" s="33"/>
    </row>
    <row r="63" spans="1:18" x14ac:dyDescent="0.25">
      <c r="A63" s="84"/>
      <c r="B63" s="32">
        <v>2</v>
      </c>
      <c r="C63" s="15"/>
      <c r="D63" s="5">
        <v>5</v>
      </c>
      <c r="E63" s="6" t="s">
        <v>90</v>
      </c>
      <c r="F63" s="6" t="s">
        <v>91</v>
      </c>
      <c r="G63" s="6" t="s">
        <v>14</v>
      </c>
      <c r="H63" s="7">
        <f t="shared" si="24"/>
        <v>1.6666666666666667</v>
      </c>
      <c r="I63" s="7">
        <f>(H63)*60/100</f>
        <v>1</v>
      </c>
      <c r="J63" s="7">
        <f t="shared" si="25"/>
        <v>1</v>
      </c>
      <c r="K63" s="7">
        <f>H63+K62</f>
        <v>2.88</v>
      </c>
      <c r="L63" s="7">
        <f>(K63-2)*60/100+2</f>
        <v>2.528</v>
      </c>
      <c r="M63" s="8">
        <v>25</v>
      </c>
      <c r="N63" s="8">
        <f>M63+N62</f>
        <v>43.2</v>
      </c>
      <c r="O63" s="95"/>
      <c r="P63" s="6"/>
      <c r="Q63" s="17"/>
      <c r="R63" s="33"/>
    </row>
    <row r="64" spans="1:18" x14ac:dyDescent="0.25">
      <c r="A64" s="84"/>
      <c r="B64" s="32">
        <v>2</v>
      </c>
      <c r="C64" s="15"/>
      <c r="D64" s="5">
        <v>6</v>
      </c>
      <c r="E64" s="6" t="s">
        <v>91</v>
      </c>
      <c r="F64" s="6" t="s">
        <v>92</v>
      </c>
      <c r="G64" s="6" t="s">
        <v>14</v>
      </c>
      <c r="H64" s="7">
        <f t="shared" si="24"/>
        <v>2</v>
      </c>
      <c r="I64" s="7">
        <f>(H64)*60/100</f>
        <v>1.2</v>
      </c>
      <c r="J64" s="7">
        <f t="shared" si="25"/>
        <v>1.2</v>
      </c>
      <c r="K64" s="7">
        <f>H64+K63</f>
        <v>4.88</v>
      </c>
      <c r="L64" s="49">
        <f>(K64-3)*60/100+3</f>
        <v>4.1280000000000001</v>
      </c>
      <c r="M64" s="8">
        <v>30</v>
      </c>
      <c r="N64" s="13">
        <f>M64+N63</f>
        <v>73.2</v>
      </c>
      <c r="O64" s="96"/>
      <c r="P64" s="6"/>
      <c r="Q64" s="17"/>
      <c r="R64" s="33"/>
    </row>
    <row r="65" spans="1:18" x14ac:dyDescent="0.25">
      <c r="A65" s="84"/>
      <c r="B65" s="34">
        <v>3</v>
      </c>
      <c r="C65" s="14"/>
      <c r="D65" s="1">
        <v>7</v>
      </c>
      <c r="E65" s="2" t="s">
        <v>92</v>
      </c>
      <c r="F65" s="2" t="s">
        <v>93</v>
      </c>
      <c r="G65" s="2" t="s">
        <v>78</v>
      </c>
      <c r="H65" s="3">
        <f t="shared" si="24"/>
        <v>2.5333333333333332</v>
      </c>
      <c r="I65" s="3">
        <f>(H65-2)*60/100+2</f>
        <v>2.3199999999999998</v>
      </c>
      <c r="J65" s="3">
        <f t="shared" si="25"/>
        <v>2.3199999999999998</v>
      </c>
      <c r="K65" s="3">
        <f>H65</f>
        <v>2.5333333333333332</v>
      </c>
      <c r="L65" s="3">
        <f>(K65-2)*60/100+2</f>
        <v>2.3199999999999998</v>
      </c>
      <c r="M65" s="4">
        <v>38</v>
      </c>
      <c r="N65" s="4">
        <f>M65</f>
        <v>38</v>
      </c>
      <c r="O65" s="89"/>
      <c r="P65" s="2"/>
      <c r="Q65" s="18"/>
      <c r="R65" s="31"/>
    </row>
    <row r="66" spans="1:18" x14ac:dyDescent="0.25">
      <c r="A66" s="84"/>
      <c r="B66" s="34">
        <v>3</v>
      </c>
      <c r="C66" s="14"/>
      <c r="D66" s="1">
        <v>8</v>
      </c>
      <c r="E66" s="2" t="s">
        <v>93</v>
      </c>
      <c r="F66" s="2" t="s">
        <v>94</v>
      </c>
      <c r="G66" s="2" t="s">
        <v>20</v>
      </c>
      <c r="H66" s="3">
        <f t="shared" si="24"/>
        <v>2.0666666666666669</v>
      </c>
      <c r="I66" s="3">
        <f>(H66-2)*60/100+2</f>
        <v>2.04</v>
      </c>
      <c r="J66" s="3">
        <f t="shared" si="25"/>
        <v>2.04</v>
      </c>
      <c r="K66" s="3">
        <f>H66+K65</f>
        <v>4.5999999999999996</v>
      </c>
      <c r="L66" s="49">
        <f>(K66-4)*60/100+4</f>
        <v>4.3599999999999994</v>
      </c>
      <c r="M66" s="9">
        <v>31</v>
      </c>
      <c r="N66" s="13">
        <f>N65+M66</f>
        <v>69</v>
      </c>
      <c r="O66" s="97"/>
      <c r="P66" s="10"/>
      <c r="Q66" s="18"/>
      <c r="R66" s="35"/>
    </row>
    <row r="67" spans="1:18" x14ac:dyDescent="0.25">
      <c r="A67" s="84"/>
      <c r="B67" s="36">
        <v>4</v>
      </c>
      <c r="C67" s="15"/>
      <c r="D67" s="5">
        <v>9</v>
      </c>
      <c r="E67" s="6" t="s">
        <v>94</v>
      </c>
      <c r="F67" s="6" t="s">
        <v>95</v>
      </c>
      <c r="G67" s="6" t="s">
        <v>14</v>
      </c>
      <c r="H67" s="7">
        <f t="shared" si="24"/>
        <v>1.6666666666666667</v>
      </c>
      <c r="I67" s="7">
        <f>(H67-1)*60/100+1</f>
        <v>1.4000000000000001</v>
      </c>
      <c r="J67" s="7">
        <f t="shared" si="25"/>
        <v>1.4000000000000001</v>
      </c>
      <c r="K67" s="7">
        <f>H67</f>
        <v>1.6666666666666667</v>
      </c>
      <c r="L67" s="7">
        <f>(K67-1)*60/100+1</f>
        <v>1.4000000000000001</v>
      </c>
      <c r="M67" s="11">
        <v>25</v>
      </c>
      <c r="N67" s="8">
        <f>M67</f>
        <v>25</v>
      </c>
      <c r="O67" s="98"/>
      <c r="P67" s="12"/>
      <c r="Q67" s="12"/>
      <c r="R67" s="37"/>
    </row>
    <row r="68" spans="1:18" x14ac:dyDescent="0.25">
      <c r="A68" s="84"/>
      <c r="B68" s="36">
        <v>4</v>
      </c>
      <c r="C68" s="15"/>
      <c r="D68" s="5">
        <v>10</v>
      </c>
      <c r="E68" s="6" t="s">
        <v>95</v>
      </c>
      <c r="F68" s="6" t="s">
        <v>96</v>
      </c>
      <c r="G68" s="6" t="s">
        <v>12</v>
      </c>
      <c r="H68" s="7">
        <f t="shared" si="24"/>
        <v>1.2066666666666668</v>
      </c>
      <c r="I68" s="7">
        <f>(H68-1)*60/100+1</f>
        <v>1.1240000000000001</v>
      </c>
      <c r="J68" s="7">
        <f t="shared" si="25"/>
        <v>1.1240000000000001</v>
      </c>
      <c r="K68" s="7">
        <f>H68+K67</f>
        <v>2.8733333333333335</v>
      </c>
      <c r="L68" s="7">
        <f>(K68-2)*60/100+2</f>
        <v>2.524</v>
      </c>
      <c r="M68" s="11">
        <v>18.100000000000001</v>
      </c>
      <c r="N68" s="8">
        <f>N67+M68</f>
        <v>43.1</v>
      </c>
      <c r="O68" s="99"/>
      <c r="P68" s="12"/>
      <c r="Q68" s="12"/>
      <c r="R68" s="37"/>
    </row>
    <row r="69" spans="1:18" x14ac:dyDescent="0.25">
      <c r="A69" s="84"/>
      <c r="B69" s="36">
        <v>4</v>
      </c>
      <c r="C69" s="15"/>
      <c r="D69" s="5">
        <v>11</v>
      </c>
      <c r="E69" s="6" t="s">
        <v>96</v>
      </c>
      <c r="F69" s="6" t="s">
        <v>97</v>
      </c>
      <c r="G69" s="6" t="s">
        <v>14</v>
      </c>
      <c r="H69" s="7">
        <f t="shared" si="24"/>
        <v>2.0666666666666669</v>
      </c>
      <c r="I69" s="7">
        <f>(H69-1)*60/100+1</f>
        <v>1.6400000000000001</v>
      </c>
      <c r="J69" s="7">
        <f t="shared" si="25"/>
        <v>1.6400000000000001</v>
      </c>
      <c r="K69" s="7">
        <f>H69+K68</f>
        <v>4.9400000000000004</v>
      </c>
      <c r="L69" s="49">
        <f>(K69-3)*60/100+3</f>
        <v>4.1639999999999997</v>
      </c>
      <c r="M69" s="11">
        <v>31</v>
      </c>
      <c r="N69" s="13">
        <f t="shared" ref="N69" si="28">N68+M69</f>
        <v>74.099999999999994</v>
      </c>
      <c r="O69" s="99"/>
      <c r="P69" s="12"/>
      <c r="Q69" s="12"/>
      <c r="R69" s="37"/>
    </row>
    <row r="70" spans="1:18" ht="15.75" thickBot="1" x14ac:dyDescent="0.3">
      <c r="A70" s="102"/>
      <c r="B70" s="53">
        <v>5</v>
      </c>
      <c r="C70" s="41"/>
      <c r="D70" s="42">
        <v>12</v>
      </c>
      <c r="E70" s="43" t="s">
        <v>97</v>
      </c>
      <c r="F70" s="43" t="s">
        <v>98</v>
      </c>
      <c r="G70" s="43" t="s">
        <v>78</v>
      </c>
      <c r="H70" s="44">
        <f t="shared" si="24"/>
        <v>2.4</v>
      </c>
      <c r="I70" s="44">
        <f>(H70-2)*60/100+2</f>
        <v>2.2399999999999998</v>
      </c>
      <c r="J70" s="44">
        <f t="shared" si="25"/>
        <v>2.2399999999999998</v>
      </c>
      <c r="K70" s="44">
        <f>H70</f>
        <v>2.4</v>
      </c>
      <c r="L70" s="44">
        <f>(K70-2)*60/100+2</f>
        <v>2.2399999999999998</v>
      </c>
      <c r="M70" s="45">
        <v>36</v>
      </c>
      <c r="N70" s="54">
        <f>M70</f>
        <v>36</v>
      </c>
      <c r="O70" s="45"/>
      <c r="P70" s="47"/>
      <c r="Q70" s="55"/>
      <c r="R70" s="48"/>
    </row>
    <row r="71" spans="1:18" x14ac:dyDescent="0.25">
      <c r="F71" s="64" t="s">
        <v>99</v>
      </c>
      <c r="G71" s="64" t="s">
        <v>100</v>
      </c>
      <c r="H71" s="65">
        <f t="shared" si="24"/>
        <v>3.3333333333333335</v>
      </c>
      <c r="M71" s="52">
        <v>50</v>
      </c>
    </row>
    <row r="72" spans="1:18" ht="15.75" thickBot="1" x14ac:dyDescent="0.3"/>
    <row r="73" spans="1:18" ht="15.75" thickBot="1" x14ac:dyDescent="0.3">
      <c r="A73" s="83" t="s">
        <v>103</v>
      </c>
      <c r="B73" s="25" t="s">
        <v>0</v>
      </c>
      <c r="C73" s="26" t="s">
        <v>49</v>
      </c>
      <c r="D73" s="26" t="s">
        <v>1</v>
      </c>
      <c r="E73" s="26" t="s">
        <v>2</v>
      </c>
      <c r="F73" s="26" t="s">
        <v>3</v>
      </c>
      <c r="G73" s="26" t="s">
        <v>40</v>
      </c>
      <c r="H73" s="26" t="s">
        <v>4</v>
      </c>
      <c r="I73" s="26" t="s">
        <v>21</v>
      </c>
      <c r="J73" s="26" t="s">
        <v>66</v>
      </c>
      <c r="K73" s="26" t="s">
        <v>41</v>
      </c>
      <c r="L73" s="26" t="s">
        <v>65</v>
      </c>
      <c r="M73" s="26" t="s">
        <v>5</v>
      </c>
      <c r="N73" s="26" t="s">
        <v>42</v>
      </c>
      <c r="O73" s="26" t="s">
        <v>6</v>
      </c>
      <c r="P73" s="26" t="s">
        <v>7</v>
      </c>
      <c r="Q73" s="26" t="s">
        <v>8</v>
      </c>
      <c r="R73" s="27" t="s">
        <v>9</v>
      </c>
    </row>
    <row r="74" spans="1:18" x14ac:dyDescent="0.25">
      <c r="A74" s="84"/>
      <c r="B74" s="28">
        <v>1</v>
      </c>
      <c r="C74" s="19"/>
      <c r="D74" s="20">
        <v>1</v>
      </c>
      <c r="E74" s="21" t="s">
        <v>98</v>
      </c>
      <c r="F74" s="21" t="s">
        <v>104</v>
      </c>
      <c r="G74" s="21" t="s">
        <v>78</v>
      </c>
      <c r="H74" s="22">
        <f>M74/15</f>
        <v>2.6666666666666665</v>
      </c>
      <c r="I74" s="22">
        <f>(H74-2)*60/100+2</f>
        <v>2.4</v>
      </c>
      <c r="J74" s="22">
        <f>I74</f>
        <v>2.4</v>
      </c>
      <c r="K74" s="22">
        <f>H74</f>
        <v>2.6666666666666665</v>
      </c>
      <c r="L74" s="22">
        <f>(K74-2)*60/100+2</f>
        <v>2.4</v>
      </c>
      <c r="M74" s="23">
        <v>40</v>
      </c>
      <c r="N74" s="23">
        <f>M74</f>
        <v>40</v>
      </c>
      <c r="O74" s="85"/>
      <c r="P74" s="21"/>
      <c r="Q74" s="24"/>
      <c r="R74" s="29"/>
    </row>
    <row r="75" spans="1:18" ht="15.75" thickBot="1" x14ac:dyDescent="0.3">
      <c r="A75" s="84"/>
      <c r="B75" s="105">
        <v>1</v>
      </c>
      <c r="C75" s="106"/>
      <c r="D75" s="107">
        <v>2</v>
      </c>
      <c r="E75" s="108" t="s">
        <v>104</v>
      </c>
      <c r="F75" s="109" t="s">
        <v>96</v>
      </c>
      <c r="G75" s="109" t="s">
        <v>12</v>
      </c>
      <c r="H75" s="110">
        <f t="shared" ref="H75:H88" si="29">M75/15</f>
        <v>1.3</v>
      </c>
      <c r="I75" s="110">
        <f>(H75-1)*60/100+1</f>
        <v>1.1800000000000002</v>
      </c>
      <c r="J75" s="110">
        <f t="shared" ref="J75:J91" si="30">I75</f>
        <v>1.1800000000000002</v>
      </c>
      <c r="K75" s="110">
        <f>H75+K74</f>
        <v>3.9666666666666668</v>
      </c>
      <c r="L75" s="110">
        <f>(K75-3)*60/100+3</f>
        <v>3.58</v>
      </c>
      <c r="M75" s="80">
        <v>19.5</v>
      </c>
      <c r="N75" s="80">
        <f>N74+M75</f>
        <v>59.5</v>
      </c>
      <c r="O75" s="86"/>
      <c r="P75" s="2"/>
      <c r="Q75" s="18"/>
      <c r="R75" s="31"/>
    </row>
    <row r="76" spans="1:18" x14ac:dyDescent="0.25">
      <c r="A76" s="104"/>
      <c r="B76" s="113">
        <v>0</v>
      </c>
      <c r="C76" s="114">
        <v>44050</v>
      </c>
      <c r="D76" s="115">
        <v>1.1000000000000001</v>
      </c>
      <c r="E76" s="116" t="s">
        <v>98</v>
      </c>
      <c r="F76" s="116" t="s">
        <v>139</v>
      </c>
      <c r="G76" s="116" t="s">
        <v>140</v>
      </c>
      <c r="H76" s="117">
        <f t="shared" si="29"/>
        <v>3.8839999999999999</v>
      </c>
      <c r="I76" s="117">
        <f>(H76-3)*60/100+3</f>
        <v>3.5303999999999998</v>
      </c>
      <c r="J76" s="117">
        <f t="shared" ref="J76:J79" si="31">I76</f>
        <v>3.5303999999999998</v>
      </c>
      <c r="K76" s="117">
        <f>H76</f>
        <v>3.8839999999999999</v>
      </c>
      <c r="L76" s="124">
        <f t="shared" ref="L76:L79" si="32">(K76-3)*60/100+3</f>
        <v>3.5303999999999998</v>
      </c>
      <c r="M76" s="118">
        <v>58.26</v>
      </c>
      <c r="N76" s="123">
        <f>M76</f>
        <v>58.26</v>
      </c>
      <c r="O76" s="130"/>
      <c r="P76" s="2"/>
      <c r="Q76" s="18"/>
      <c r="R76" s="31"/>
    </row>
    <row r="77" spans="1:18" x14ac:dyDescent="0.25">
      <c r="A77" s="104"/>
      <c r="B77" s="32">
        <v>1</v>
      </c>
      <c r="C77" s="127">
        <v>44051</v>
      </c>
      <c r="D77" s="5">
        <v>1.2</v>
      </c>
      <c r="E77" s="120" t="s">
        <v>139</v>
      </c>
      <c r="F77" s="6" t="s">
        <v>141</v>
      </c>
      <c r="G77" s="6" t="s">
        <v>130</v>
      </c>
      <c r="H77" s="7">
        <f t="shared" si="29"/>
        <v>1.504</v>
      </c>
      <c r="I77" s="7">
        <f t="shared" ref="I76:I79" si="33">(H77-1)*60/100+1</f>
        <v>1.3024</v>
      </c>
      <c r="J77" s="7">
        <f t="shared" si="31"/>
        <v>1.3024</v>
      </c>
      <c r="K77" s="7">
        <f>H77</f>
        <v>1.504</v>
      </c>
      <c r="L77" s="7">
        <f>(K77-1)*60/100+1</f>
        <v>1.3024</v>
      </c>
      <c r="M77" s="8">
        <v>22.56</v>
      </c>
      <c r="N77" s="121">
        <f>M77</f>
        <v>22.56</v>
      </c>
      <c r="O77" s="133"/>
      <c r="P77" s="2"/>
      <c r="Q77" s="18"/>
      <c r="R77" s="31"/>
    </row>
    <row r="78" spans="1:18" x14ac:dyDescent="0.25">
      <c r="A78" s="104"/>
      <c r="B78" s="32">
        <v>1</v>
      </c>
      <c r="C78" s="127">
        <v>44051</v>
      </c>
      <c r="D78" s="5">
        <v>2.1</v>
      </c>
      <c r="E78" s="6" t="s">
        <v>141</v>
      </c>
      <c r="F78" s="6" t="s">
        <v>142</v>
      </c>
      <c r="G78" s="6" t="s">
        <v>143</v>
      </c>
      <c r="H78" s="7">
        <f t="shared" si="29"/>
        <v>1.3966666666666667</v>
      </c>
      <c r="I78" s="7">
        <f t="shared" si="33"/>
        <v>1.238</v>
      </c>
      <c r="J78" s="7">
        <f t="shared" si="31"/>
        <v>1.238</v>
      </c>
      <c r="K78" s="7">
        <f>H78+K77</f>
        <v>2.9006666666666669</v>
      </c>
      <c r="L78" s="49">
        <f>(K78-2)*60/100+2</f>
        <v>2.5404</v>
      </c>
      <c r="M78" s="8">
        <v>20.95</v>
      </c>
      <c r="N78" s="122">
        <f>M78+N77</f>
        <v>43.51</v>
      </c>
      <c r="O78" s="133"/>
      <c r="P78" s="2"/>
      <c r="Q78" s="18"/>
      <c r="R78" s="31"/>
    </row>
    <row r="79" spans="1:18" ht="15.75" thickBot="1" x14ac:dyDescent="0.3">
      <c r="A79" s="104"/>
      <c r="B79" s="119">
        <v>2</v>
      </c>
      <c r="C79" s="19">
        <v>44052</v>
      </c>
      <c r="D79" s="42">
        <v>2.2000000000000002</v>
      </c>
      <c r="E79" s="43" t="s">
        <v>142</v>
      </c>
      <c r="F79" s="43" t="s">
        <v>96</v>
      </c>
      <c r="G79" s="43" t="s">
        <v>140</v>
      </c>
      <c r="H79" s="44">
        <f t="shared" si="29"/>
        <v>3.2373333333333334</v>
      </c>
      <c r="I79" s="44">
        <f>(H79-3)*60/100+3</f>
        <v>3.1423999999999999</v>
      </c>
      <c r="J79" s="44">
        <f t="shared" si="31"/>
        <v>3.1423999999999999</v>
      </c>
      <c r="K79" s="44">
        <f>H79</f>
        <v>3.2373333333333334</v>
      </c>
      <c r="L79" s="44">
        <f t="shared" si="32"/>
        <v>3.1423999999999999</v>
      </c>
      <c r="M79" s="54">
        <v>48.56</v>
      </c>
      <c r="N79" s="125">
        <f>M79</f>
        <v>48.56</v>
      </c>
      <c r="O79" s="130"/>
      <c r="P79" s="2"/>
      <c r="Q79" s="18"/>
      <c r="R79" s="31"/>
    </row>
    <row r="80" spans="1:18" x14ac:dyDescent="0.25">
      <c r="A80" s="84"/>
      <c r="B80" s="126">
        <v>3</v>
      </c>
      <c r="C80" s="136">
        <v>44053</v>
      </c>
      <c r="D80" s="128">
        <v>3</v>
      </c>
      <c r="E80" s="120" t="s">
        <v>96</v>
      </c>
      <c r="F80" s="120" t="s">
        <v>105</v>
      </c>
      <c r="G80" s="120" t="s">
        <v>16</v>
      </c>
      <c r="H80" s="129">
        <f t="shared" si="29"/>
        <v>1.1733333333333333</v>
      </c>
      <c r="I80" s="129">
        <f>(H80-1)*60/100+1</f>
        <v>1.1040000000000001</v>
      </c>
      <c r="J80" s="129">
        <f t="shared" si="30"/>
        <v>1.1040000000000001</v>
      </c>
      <c r="K80" s="129">
        <f>H80</f>
        <v>1.1733333333333333</v>
      </c>
      <c r="L80" s="129">
        <f>(K80-1)*60/100+1</f>
        <v>1.1040000000000001</v>
      </c>
      <c r="M80" s="68">
        <v>17.600000000000001</v>
      </c>
      <c r="N80" s="68">
        <f>M80</f>
        <v>17.600000000000001</v>
      </c>
      <c r="O80" s="95"/>
      <c r="P80" s="2"/>
      <c r="Q80" s="18"/>
      <c r="R80" s="31"/>
    </row>
    <row r="81" spans="1:18" x14ac:dyDescent="0.25">
      <c r="A81" s="84"/>
      <c r="B81" s="32">
        <v>3</v>
      </c>
      <c r="C81" s="15">
        <v>44053</v>
      </c>
      <c r="D81" s="5">
        <v>4</v>
      </c>
      <c r="E81" s="6" t="s">
        <v>105</v>
      </c>
      <c r="F81" s="6" t="s">
        <v>106</v>
      </c>
      <c r="G81" s="6" t="s">
        <v>78</v>
      </c>
      <c r="H81" s="7">
        <f t="shared" si="29"/>
        <v>2.4</v>
      </c>
      <c r="I81" s="7">
        <f>(H81-2)*60/100+2</f>
        <v>2.2399999999999998</v>
      </c>
      <c r="J81" s="7">
        <f t="shared" si="30"/>
        <v>2.2399999999999998</v>
      </c>
      <c r="K81" s="7">
        <f>H81+K80</f>
        <v>3.5733333333333333</v>
      </c>
      <c r="L81" s="49">
        <f>(K81-3)*60/100+3</f>
        <v>3.3439999999999999</v>
      </c>
      <c r="M81" s="8">
        <v>36</v>
      </c>
      <c r="N81" s="13">
        <f>M81+N80</f>
        <v>53.6</v>
      </c>
      <c r="O81" s="95"/>
      <c r="P81" s="6"/>
      <c r="Q81" s="17"/>
      <c r="R81" s="33"/>
    </row>
    <row r="82" spans="1:18" x14ac:dyDescent="0.25">
      <c r="A82" s="84"/>
      <c r="B82" s="30">
        <v>4</v>
      </c>
      <c r="C82" s="14">
        <v>44054</v>
      </c>
      <c r="D82" s="1">
        <v>5</v>
      </c>
      <c r="E82" s="2" t="s">
        <v>106</v>
      </c>
      <c r="F82" s="2" t="s">
        <v>107</v>
      </c>
      <c r="G82" s="2" t="s">
        <v>20</v>
      </c>
      <c r="H82" s="3">
        <f t="shared" si="29"/>
        <v>2.1333333333333333</v>
      </c>
      <c r="I82" s="3">
        <f>(H82-2)*60/100+2</f>
        <v>2.08</v>
      </c>
      <c r="J82" s="3">
        <f t="shared" si="30"/>
        <v>2.08</v>
      </c>
      <c r="K82" s="3">
        <f>H82</f>
        <v>2.1333333333333333</v>
      </c>
      <c r="L82" s="3">
        <f>(K82-2)*60/100+2</f>
        <v>2.08</v>
      </c>
      <c r="M82" s="4">
        <v>32</v>
      </c>
      <c r="N82" s="4">
        <f>M82</f>
        <v>32</v>
      </c>
      <c r="O82" s="86"/>
      <c r="P82" s="6"/>
      <c r="Q82" s="17"/>
      <c r="R82" s="33"/>
    </row>
    <row r="83" spans="1:18" x14ac:dyDescent="0.25">
      <c r="A83" s="84"/>
      <c r="B83" s="34">
        <v>4</v>
      </c>
      <c r="C83" s="19">
        <v>44054</v>
      </c>
      <c r="D83" s="1">
        <v>6</v>
      </c>
      <c r="E83" s="2" t="s">
        <v>107</v>
      </c>
      <c r="F83" s="2" t="s">
        <v>108</v>
      </c>
      <c r="G83" s="2" t="s">
        <v>14</v>
      </c>
      <c r="H83" s="3">
        <f t="shared" si="29"/>
        <v>1.9333333333333333</v>
      </c>
      <c r="I83" s="3">
        <f>(H83-1)*60/100+1</f>
        <v>1.56</v>
      </c>
      <c r="J83" s="3">
        <f t="shared" si="30"/>
        <v>1.56</v>
      </c>
      <c r="K83" s="3">
        <f>H83+K82</f>
        <v>4.0666666666666664</v>
      </c>
      <c r="L83" s="49">
        <f>(K83-4)*60/100+4</f>
        <v>4.04</v>
      </c>
      <c r="M83" s="4">
        <v>29</v>
      </c>
      <c r="N83" s="13">
        <f>M83+N82</f>
        <v>61</v>
      </c>
      <c r="O83" s="86"/>
      <c r="P83" s="2"/>
      <c r="Q83" s="18"/>
      <c r="R83" s="31"/>
    </row>
    <row r="84" spans="1:18" x14ac:dyDescent="0.25">
      <c r="A84" s="84"/>
      <c r="B84" s="36">
        <v>5</v>
      </c>
      <c r="C84" s="15">
        <v>44055</v>
      </c>
      <c r="D84" s="5">
        <v>7</v>
      </c>
      <c r="E84" s="6" t="s">
        <v>108</v>
      </c>
      <c r="F84" s="6" t="s">
        <v>109</v>
      </c>
      <c r="G84" s="6" t="s">
        <v>110</v>
      </c>
      <c r="H84" s="7">
        <f t="shared" si="29"/>
        <v>2.9333333333333331</v>
      </c>
      <c r="I84" s="7">
        <f t="shared" ref="I84:I86" si="34">(H84-2)*60/100+2</f>
        <v>2.5599999999999996</v>
      </c>
      <c r="J84" s="7">
        <f t="shared" si="30"/>
        <v>2.5599999999999996</v>
      </c>
      <c r="K84" s="7">
        <f>H84</f>
        <v>2.9333333333333331</v>
      </c>
      <c r="L84" s="49">
        <f>(K84-2)*60/100+2</f>
        <v>2.5599999999999996</v>
      </c>
      <c r="M84" s="11">
        <v>44</v>
      </c>
      <c r="N84" s="13">
        <f>M84</f>
        <v>44</v>
      </c>
      <c r="O84" s="131"/>
      <c r="P84" s="10"/>
      <c r="Q84" s="18"/>
      <c r="R84" s="35"/>
    </row>
    <row r="85" spans="1:18" x14ac:dyDescent="0.25">
      <c r="A85" s="84"/>
      <c r="B85" s="34">
        <v>6</v>
      </c>
      <c r="C85" s="14">
        <v>44056</v>
      </c>
      <c r="D85" s="1">
        <v>8</v>
      </c>
      <c r="E85" s="2" t="s">
        <v>109</v>
      </c>
      <c r="F85" s="2" t="s">
        <v>111</v>
      </c>
      <c r="G85" s="2" t="s">
        <v>78</v>
      </c>
      <c r="H85" s="3">
        <f t="shared" si="29"/>
        <v>2.2666666666666666</v>
      </c>
      <c r="I85" s="3">
        <f t="shared" si="34"/>
        <v>2.16</v>
      </c>
      <c r="J85" s="3">
        <f t="shared" si="30"/>
        <v>2.16</v>
      </c>
      <c r="K85" s="3">
        <f>H85</f>
        <v>2.2666666666666666</v>
      </c>
      <c r="L85" s="3">
        <f>(K85-2)*60/100+2</f>
        <v>2.16</v>
      </c>
      <c r="M85" s="9">
        <v>34</v>
      </c>
      <c r="N85" s="4">
        <f>M85</f>
        <v>34</v>
      </c>
      <c r="O85" s="89"/>
      <c r="P85" s="12"/>
      <c r="Q85" s="12"/>
      <c r="R85" s="37"/>
    </row>
    <row r="86" spans="1:18" x14ac:dyDescent="0.25">
      <c r="A86" s="84"/>
      <c r="B86" s="34">
        <v>6</v>
      </c>
      <c r="C86" s="14">
        <v>44056</v>
      </c>
      <c r="D86" s="1">
        <v>9</v>
      </c>
      <c r="E86" s="2" t="s">
        <v>111</v>
      </c>
      <c r="F86" s="2" t="s">
        <v>112</v>
      </c>
      <c r="G86" s="2" t="s">
        <v>113</v>
      </c>
      <c r="H86" s="3">
        <f t="shared" si="29"/>
        <v>2.0666666666666669</v>
      </c>
      <c r="I86" s="3">
        <f t="shared" si="34"/>
        <v>2.04</v>
      </c>
      <c r="J86" s="3">
        <f t="shared" si="30"/>
        <v>2.04</v>
      </c>
      <c r="K86" s="3">
        <f t="shared" ref="K86" si="35">H86+K85</f>
        <v>4.3333333333333339</v>
      </c>
      <c r="L86" s="49">
        <f>(K86-4)*60/100+4</f>
        <v>4.2</v>
      </c>
      <c r="M86" s="9">
        <v>31</v>
      </c>
      <c r="N86" s="13">
        <f>N85+M86</f>
        <v>65</v>
      </c>
      <c r="O86" s="90"/>
      <c r="P86" s="12"/>
      <c r="Q86" s="12"/>
      <c r="R86" s="37"/>
    </row>
    <row r="87" spans="1:18" x14ac:dyDescent="0.25">
      <c r="A87" s="84"/>
      <c r="B87" s="36">
        <v>7</v>
      </c>
      <c r="C87" s="15">
        <v>44057</v>
      </c>
      <c r="D87" s="5">
        <v>10</v>
      </c>
      <c r="E87" s="6" t="s">
        <v>112</v>
      </c>
      <c r="F87" s="6" t="s">
        <v>114</v>
      </c>
      <c r="G87" s="6" t="s">
        <v>113</v>
      </c>
      <c r="H87" s="7">
        <f t="shared" si="29"/>
        <v>2.0666666666666669</v>
      </c>
      <c r="I87" s="7">
        <f>(H87-3)*60/100+3</f>
        <v>2.4400000000000004</v>
      </c>
      <c r="J87" s="7">
        <f t="shared" si="30"/>
        <v>2.4400000000000004</v>
      </c>
      <c r="K87" s="7">
        <f>H87</f>
        <v>2.0666666666666669</v>
      </c>
      <c r="L87" s="7">
        <f>(K87-2)*60/100+2</f>
        <v>2.04</v>
      </c>
      <c r="M87" s="11">
        <v>31</v>
      </c>
      <c r="N87" s="8">
        <f>M87</f>
        <v>31</v>
      </c>
      <c r="O87" s="98"/>
      <c r="P87" s="10"/>
      <c r="Q87" s="16"/>
      <c r="R87" s="35"/>
    </row>
    <row r="88" spans="1:18" x14ac:dyDescent="0.25">
      <c r="A88" s="84"/>
      <c r="B88" s="39">
        <v>7</v>
      </c>
      <c r="C88" s="15">
        <v>44057</v>
      </c>
      <c r="D88" s="5">
        <v>11</v>
      </c>
      <c r="E88" s="6" t="s">
        <v>114</v>
      </c>
      <c r="F88" s="6" t="s">
        <v>115</v>
      </c>
      <c r="G88" s="6" t="s">
        <v>116</v>
      </c>
      <c r="H88" s="7">
        <f t="shared" si="29"/>
        <v>3.2</v>
      </c>
      <c r="I88" s="7">
        <f>(H88-3)*60/100+3</f>
        <v>3.12</v>
      </c>
      <c r="J88" s="7">
        <f t="shared" si="30"/>
        <v>3.12</v>
      </c>
      <c r="K88" s="7">
        <f>H88+K87</f>
        <v>5.2666666666666675</v>
      </c>
      <c r="L88" s="49">
        <f>(K88-5)*60/100+5</f>
        <v>5.16</v>
      </c>
      <c r="M88" s="11">
        <v>48</v>
      </c>
      <c r="N88" s="13">
        <f>N87+M88</f>
        <v>79</v>
      </c>
      <c r="O88" s="100"/>
      <c r="P88" s="10"/>
      <c r="Q88" s="16"/>
      <c r="R88" s="35"/>
    </row>
    <row r="89" spans="1:18" x14ac:dyDescent="0.25">
      <c r="A89" s="84"/>
      <c r="B89" s="38">
        <v>8</v>
      </c>
      <c r="C89" s="14">
        <v>44058</v>
      </c>
      <c r="D89" s="1">
        <v>12</v>
      </c>
      <c r="E89" s="2" t="s">
        <v>115</v>
      </c>
      <c r="F89" s="2" t="s">
        <v>117</v>
      </c>
      <c r="G89" s="2" t="s">
        <v>116</v>
      </c>
      <c r="H89" s="3">
        <f>M89/15</f>
        <v>3.2</v>
      </c>
      <c r="I89" s="3">
        <f>(H89-3)*60/100+3</f>
        <v>3.12</v>
      </c>
      <c r="J89" s="3">
        <f t="shared" si="30"/>
        <v>3.12</v>
      </c>
      <c r="K89" s="3">
        <f>H89</f>
        <v>3.2</v>
      </c>
      <c r="L89" s="3">
        <f>(K89-3)*60/100+3</f>
        <v>3.12</v>
      </c>
      <c r="M89" s="9">
        <v>48</v>
      </c>
      <c r="N89" s="4">
        <f>M89</f>
        <v>48</v>
      </c>
      <c r="O89" s="89"/>
      <c r="P89" s="12"/>
      <c r="Q89" s="12"/>
      <c r="R89" s="37"/>
    </row>
    <row r="90" spans="1:18" x14ac:dyDescent="0.25">
      <c r="A90" s="84"/>
      <c r="B90" s="38">
        <v>8</v>
      </c>
      <c r="C90" s="14">
        <v>44058</v>
      </c>
      <c r="D90" s="1">
        <v>13</v>
      </c>
      <c r="E90" s="2" t="s">
        <v>117</v>
      </c>
      <c r="F90" s="2" t="s">
        <v>118</v>
      </c>
      <c r="G90" s="2" t="s">
        <v>16</v>
      </c>
      <c r="H90" s="3">
        <f>M90/15</f>
        <v>0.66666666666666663</v>
      </c>
      <c r="I90" s="3">
        <f>(H90)*60/100</f>
        <v>0.4</v>
      </c>
      <c r="J90" s="3">
        <f t="shared" si="30"/>
        <v>0.4</v>
      </c>
      <c r="K90" s="3">
        <f>H90+K89</f>
        <v>3.8666666666666667</v>
      </c>
      <c r="L90" s="49">
        <f>(K90-3)*60/100+3</f>
        <v>3.52</v>
      </c>
      <c r="M90" s="9">
        <v>10</v>
      </c>
      <c r="N90" s="13">
        <f>N89+M90</f>
        <v>58</v>
      </c>
      <c r="O90" s="97"/>
      <c r="P90" s="12"/>
      <c r="Q90" s="12"/>
      <c r="R90" s="37"/>
    </row>
    <row r="91" spans="1:18" ht="15.75" thickBot="1" x14ac:dyDescent="0.3">
      <c r="A91" s="102"/>
      <c r="B91" s="66">
        <v>10</v>
      </c>
      <c r="C91" s="57">
        <v>44059</v>
      </c>
      <c r="D91" s="58">
        <v>14</v>
      </c>
      <c r="E91" s="59" t="s">
        <v>118</v>
      </c>
      <c r="F91" s="59" t="s">
        <v>120</v>
      </c>
      <c r="G91" s="59" t="s">
        <v>119</v>
      </c>
      <c r="H91" s="60">
        <f>M91/15</f>
        <v>1.6266666666666665</v>
      </c>
      <c r="I91" s="60">
        <f>(H91-1)*60/100+1</f>
        <v>1.3759999999999999</v>
      </c>
      <c r="J91" s="60">
        <f t="shared" si="30"/>
        <v>1.3759999999999999</v>
      </c>
      <c r="K91" s="60">
        <f>H91</f>
        <v>1.6266666666666665</v>
      </c>
      <c r="L91" s="50">
        <f>(K91-1)*60/100+1</f>
        <v>1.3759999999999999</v>
      </c>
      <c r="M91" s="61">
        <v>24.4</v>
      </c>
      <c r="N91" s="46">
        <f>M91</f>
        <v>24.4</v>
      </c>
      <c r="O91" s="132"/>
      <c r="P91" s="62"/>
      <c r="Q91" s="62"/>
      <c r="R91" s="63"/>
    </row>
    <row r="94" spans="1:18" ht="15.75" thickBot="1" x14ac:dyDescent="0.3"/>
    <row r="95" spans="1:18" ht="15.75" thickBot="1" x14ac:dyDescent="0.3">
      <c r="A95" s="83" t="s">
        <v>153</v>
      </c>
      <c r="B95" s="25" t="s">
        <v>0</v>
      </c>
      <c r="C95" s="26" t="s">
        <v>49</v>
      </c>
      <c r="D95" s="26" t="s">
        <v>1</v>
      </c>
      <c r="E95" s="26" t="s">
        <v>2</v>
      </c>
      <c r="F95" s="26" t="s">
        <v>3</v>
      </c>
      <c r="G95" s="26" t="s">
        <v>40</v>
      </c>
      <c r="H95" s="26" t="s">
        <v>4</v>
      </c>
      <c r="I95" s="26" t="s">
        <v>21</v>
      </c>
      <c r="J95" s="26" t="s">
        <v>66</v>
      </c>
      <c r="K95" s="26" t="s">
        <v>41</v>
      </c>
      <c r="L95" s="26" t="s">
        <v>65</v>
      </c>
      <c r="M95" s="26" t="s">
        <v>5</v>
      </c>
      <c r="N95" s="26" t="s">
        <v>42</v>
      </c>
      <c r="O95" s="26" t="s">
        <v>6</v>
      </c>
      <c r="P95" s="26" t="s">
        <v>7</v>
      </c>
      <c r="Q95" s="26" t="s">
        <v>8</v>
      </c>
      <c r="R95" s="27" t="s">
        <v>9</v>
      </c>
    </row>
    <row r="96" spans="1:18" x14ac:dyDescent="0.25">
      <c r="A96" s="84"/>
      <c r="B96" s="28">
        <v>1</v>
      </c>
      <c r="C96" s="19"/>
      <c r="D96" s="20">
        <v>1</v>
      </c>
      <c r="E96" s="21"/>
      <c r="F96" s="21"/>
      <c r="G96" s="21"/>
      <c r="H96" s="22">
        <f>M96/15</f>
        <v>0</v>
      </c>
      <c r="I96" s="22">
        <f>(H96-2)*60/100+2</f>
        <v>0.8</v>
      </c>
      <c r="J96" s="22">
        <f>I96</f>
        <v>0.8</v>
      </c>
      <c r="K96" s="22">
        <f>H96</f>
        <v>0</v>
      </c>
      <c r="L96" s="22">
        <f>(K96-2)*60/100+2</f>
        <v>0.8</v>
      </c>
      <c r="M96" s="67"/>
      <c r="N96" s="67">
        <f>M96</f>
        <v>0</v>
      </c>
      <c r="O96" s="85"/>
      <c r="P96" s="21"/>
      <c r="Q96" s="24"/>
      <c r="R96" s="29"/>
    </row>
    <row r="97" spans="1:18" ht="15.75" thickBot="1" x14ac:dyDescent="0.3">
      <c r="A97" s="84"/>
      <c r="B97" s="105">
        <v>1</v>
      </c>
      <c r="C97" s="106">
        <v>44067</v>
      </c>
      <c r="D97" s="107">
        <v>1</v>
      </c>
      <c r="E97" s="108" t="s">
        <v>152</v>
      </c>
      <c r="F97" s="109" t="s">
        <v>144</v>
      </c>
      <c r="G97" s="109" t="s">
        <v>78</v>
      </c>
      <c r="H97" s="110">
        <f t="shared" ref="H97:H103" si="36">M97/15</f>
        <v>2.6666666666666665</v>
      </c>
      <c r="I97" s="110">
        <f>(H97-2)*60/100+2</f>
        <v>2.4</v>
      </c>
      <c r="J97" s="110">
        <f t="shared" ref="J97:J103" si="37">I97</f>
        <v>2.4</v>
      </c>
      <c r="K97" s="110">
        <f>H97</f>
        <v>2.6666666666666665</v>
      </c>
      <c r="L97" s="143">
        <f>(K97-3)*60/100+3</f>
        <v>2.8</v>
      </c>
      <c r="M97" s="80">
        <v>40</v>
      </c>
      <c r="N97" s="134">
        <f>M97</f>
        <v>40</v>
      </c>
      <c r="O97" s="86"/>
      <c r="P97" s="2"/>
      <c r="Q97" s="18"/>
      <c r="R97" s="31"/>
    </row>
    <row r="98" spans="1:18" x14ac:dyDescent="0.25">
      <c r="A98" s="104"/>
      <c r="B98" s="135">
        <v>2</v>
      </c>
      <c r="C98" s="136">
        <v>44068</v>
      </c>
      <c r="D98" s="137">
        <v>2</v>
      </c>
      <c r="E98" s="138" t="s">
        <v>144</v>
      </c>
      <c r="F98" s="138" t="s">
        <v>145</v>
      </c>
      <c r="G98" s="138" t="s">
        <v>116</v>
      </c>
      <c r="H98" s="139">
        <f t="shared" si="36"/>
        <v>3.6</v>
      </c>
      <c r="I98" s="139">
        <f>(H98-3)*60/100+3</f>
        <v>3.3600000000000003</v>
      </c>
      <c r="J98" s="139">
        <f t="shared" si="37"/>
        <v>3.3600000000000003</v>
      </c>
      <c r="K98" s="139">
        <f>H98</f>
        <v>3.6</v>
      </c>
      <c r="L98" s="124">
        <f t="shared" ref="L98" si="38">(K98-3)*60/100+3</f>
        <v>3.3600000000000003</v>
      </c>
      <c r="M98" s="140">
        <v>54</v>
      </c>
      <c r="N98" s="123">
        <f>M98</f>
        <v>54</v>
      </c>
      <c r="O98" s="130"/>
      <c r="P98" s="2"/>
      <c r="Q98" s="18"/>
      <c r="R98" s="31"/>
    </row>
    <row r="99" spans="1:18" x14ac:dyDescent="0.25">
      <c r="A99" s="104"/>
      <c r="B99" s="30">
        <v>3</v>
      </c>
      <c r="C99" s="14">
        <v>44069</v>
      </c>
      <c r="D99" s="1">
        <v>3</v>
      </c>
      <c r="E99" s="21" t="s">
        <v>145</v>
      </c>
      <c r="F99" s="2" t="s">
        <v>146</v>
      </c>
      <c r="G99" s="2" t="s">
        <v>147</v>
      </c>
      <c r="H99" s="3">
        <f t="shared" si="36"/>
        <v>4</v>
      </c>
      <c r="I99" s="3">
        <f>(H99-4)*60/100+4</f>
        <v>4</v>
      </c>
      <c r="J99" s="3">
        <f t="shared" si="37"/>
        <v>4</v>
      </c>
      <c r="K99" s="3">
        <f>H99</f>
        <v>4</v>
      </c>
      <c r="L99" s="49">
        <f>(K99-1)*60/100+1</f>
        <v>2.8</v>
      </c>
      <c r="M99" s="4">
        <v>60</v>
      </c>
      <c r="N99" s="122">
        <f>M99</f>
        <v>60</v>
      </c>
      <c r="O99" s="133"/>
      <c r="P99" s="2"/>
      <c r="Q99" s="18"/>
      <c r="R99" s="31"/>
    </row>
    <row r="100" spans="1:18" x14ac:dyDescent="0.25">
      <c r="A100" s="104"/>
      <c r="B100" s="32">
        <v>4</v>
      </c>
      <c r="C100" s="15">
        <v>44070</v>
      </c>
      <c r="D100" s="5">
        <v>4</v>
      </c>
      <c r="E100" s="6" t="s">
        <v>146</v>
      </c>
      <c r="F100" s="6" t="s">
        <v>148</v>
      </c>
      <c r="G100" s="6" t="s">
        <v>14</v>
      </c>
      <c r="H100" s="7">
        <f t="shared" si="36"/>
        <v>1.7333333333333334</v>
      </c>
      <c r="I100" s="7">
        <f t="shared" ref="I100" si="39">(H100-1)*60/100+1</f>
        <v>1.44</v>
      </c>
      <c r="J100" s="7">
        <f t="shared" si="37"/>
        <v>1.44</v>
      </c>
      <c r="K100" s="7">
        <f>H100</f>
        <v>1.7333333333333334</v>
      </c>
      <c r="L100" s="7">
        <f>(K100-2)*60/100+2</f>
        <v>1.84</v>
      </c>
      <c r="M100" s="8">
        <v>26</v>
      </c>
      <c r="N100" s="121">
        <f>M100</f>
        <v>26</v>
      </c>
      <c r="O100" s="133"/>
      <c r="P100" s="2"/>
      <c r="Q100" s="18"/>
      <c r="R100" s="31"/>
    </row>
    <row r="101" spans="1:18" ht="15.75" thickBot="1" x14ac:dyDescent="0.3">
      <c r="A101" s="104"/>
      <c r="B101" s="141">
        <v>4</v>
      </c>
      <c r="C101" s="15">
        <v>44070</v>
      </c>
      <c r="D101" s="58">
        <v>4</v>
      </c>
      <c r="E101" s="59" t="s">
        <v>148</v>
      </c>
      <c r="F101" s="59" t="s">
        <v>149</v>
      </c>
      <c r="G101" s="59" t="s">
        <v>78</v>
      </c>
      <c r="H101" s="60">
        <f t="shared" si="36"/>
        <v>2.7333333333333334</v>
      </c>
      <c r="I101" s="60">
        <f>(H101-2)*60/100+2</f>
        <v>2.44</v>
      </c>
      <c r="J101" s="60">
        <f t="shared" si="37"/>
        <v>2.44</v>
      </c>
      <c r="K101" s="60">
        <f>H101+K100</f>
        <v>4.4666666666666668</v>
      </c>
      <c r="L101" s="50">
        <f>(K101-4)*60/100+4</f>
        <v>4.28</v>
      </c>
      <c r="M101" s="142">
        <v>41</v>
      </c>
      <c r="N101" s="125">
        <f>M101+N100</f>
        <v>67</v>
      </c>
      <c r="O101" s="130"/>
      <c r="P101" s="2"/>
      <c r="Q101" s="18"/>
      <c r="R101" s="31"/>
    </row>
    <row r="102" spans="1:18" x14ac:dyDescent="0.25">
      <c r="A102" s="84"/>
      <c r="B102" s="28">
        <v>5</v>
      </c>
      <c r="C102" s="19">
        <v>44071</v>
      </c>
      <c r="D102" s="20">
        <v>5</v>
      </c>
      <c r="E102" s="21" t="s">
        <v>149</v>
      </c>
      <c r="F102" s="21" t="s">
        <v>150</v>
      </c>
      <c r="G102" s="21" t="s">
        <v>78</v>
      </c>
      <c r="H102" s="22">
        <f t="shared" si="36"/>
        <v>2.9333333333333331</v>
      </c>
      <c r="I102" s="22">
        <f>(H102-2)*60/100+2</f>
        <v>2.5599999999999996</v>
      </c>
      <c r="J102" s="22">
        <f t="shared" si="37"/>
        <v>2.5599999999999996</v>
      </c>
      <c r="K102" s="22">
        <f>H102</f>
        <v>2.9333333333333331</v>
      </c>
      <c r="L102" s="111">
        <f>(K102-1)*60/100+1</f>
        <v>2.16</v>
      </c>
      <c r="M102" s="67">
        <v>44</v>
      </c>
      <c r="N102" s="112">
        <f>M102</f>
        <v>44</v>
      </c>
      <c r="O102" s="95"/>
      <c r="P102" s="2"/>
      <c r="Q102" s="18"/>
      <c r="R102" s="31"/>
    </row>
    <row r="103" spans="1:18" x14ac:dyDescent="0.25">
      <c r="A103" s="84"/>
      <c r="B103" s="32">
        <v>6</v>
      </c>
      <c r="C103" s="15">
        <v>44072</v>
      </c>
      <c r="D103" s="5">
        <v>6</v>
      </c>
      <c r="E103" s="6" t="s">
        <v>150</v>
      </c>
      <c r="F103" s="6" t="s">
        <v>151</v>
      </c>
      <c r="G103" s="6" t="s">
        <v>14</v>
      </c>
      <c r="H103" s="7">
        <f t="shared" si="36"/>
        <v>1.8666666666666667</v>
      </c>
      <c r="I103" s="7">
        <f>(H103-1)*60/100+1</f>
        <v>1.52</v>
      </c>
      <c r="J103" s="7">
        <f t="shared" si="37"/>
        <v>1.52</v>
      </c>
      <c r="K103" s="7">
        <f>H103</f>
        <v>1.8666666666666667</v>
      </c>
      <c r="L103" s="49">
        <f>(K103-3)*60/100+3</f>
        <v>2.3199999999999998</v>
      </c>
      <c r="M103" s="8">
        <v>28</v>
      </c>
      <c r="N103" s="13">
        <f>M103</f>
        <v>28</v>
      </c>
      <c r="O103" s="95"/>
      <c r="P103" s="6"/>
      <c r="Q103" s="17"/>
      <c r="R103" s="33"/>
    </row>
    <row r="104" spans="1:18" ht="15.75" thickBot="1" x14ac:dyDescent="0.3">
      <c r="A104" s="102"/>
      <c r="B104" s="66"/>
      <c r="C104" s="57"/>
      <c r="D104" s="58"/>
      <c r="E104" s="59"/>
      <c r="F104" s="59"/>
      <c r="G104" s="59"/>
      <c r="H104" s="60"/>
      <c r="I104" s="60"/>
      <c r="J104" s="60"/>
      <c r="K104" s="60"/>
      <c r="L104" s="50"/>
      <c r="M104" s="61"/>
      <c r="N104" s="46"/>
      <c r="O104" s="132"/>
      <c r="P104" s="62"/>
      <c r="Q104" s="62"/>
      <c r="R104" s="63"/>
    </row>
  </sheetData>
  <mergeCells count="34">
    <mergeCell ref="A95:A104"/>
    <mergeCell ref="O96:O97"/>
    <mergeCell ref="O99:O100"/>
    <mergeCell ref="O102:O103"/>
    <mergeCell ref="A73:A91"/>
    <mergeCell ref="O85:O86"/>
    <mergeCell ref="O87:O88"/>
    <mergeCell ref="O77:O78"/>
    <mergeCell ref="O80:O81"/>
    <mergeCell ref="O89:O90"/>
    <mergeCell ref="O82:O83"/>
    <mergeCell ref="O74:O75"/>
    <mergeCell ref="O59:O61"/>
    <mergeCell ref="O62:O64"/>
    <mergeCell ref="O65:O66"/>
    <mergeCell ref="O67:O69"/>
    <mergeCell ref="A58:A70"/>
    <mergeCell ref="A43:A56"/>
    <mergeCell ref="O44:O45"/>
    <mergeCell ref="O46:O48"/>
    <mergeCell ref="O49:O52"/>
    <mergeCell ref="O53:O56"/>
    <mergeCell ref="A29:A38"/>
    <mergeCell ref="O30:O31"/>
    <mergeCell ref="O33:O34"/>
    <mergeCell ref="O36:O37"/>
    <mergeCell ref="A1:A27"/>
    <mergeCell ref="O2:O4"/>
    <mergeCell ref="O5:O7"/>
    <mergeCell ref="O8:O11"/>
    <mergeCell ref="O12:O15"/>
    <mergeCell ref="O16:O19"/>
    <mergeCell ref="O20:O23"/>
    <mergeCell ref="O24:O27"/>
  </mergeCells>
  <pageMargins left="0.7" right="0.7" top="0.75" bottom="0.75" header="0.3" footer="0.3"/>
  <pageSetup paperSize="260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du tertre</dc:creator>
  <cp:lastModifiedBy>dutertre</cp:lastModifiedBy>
  <dcterms:created xsi:type="dcterms:W3CDTF">2020-07-04T12:30:21Z</dcterms:created>
  <dcterms:modified xsi:type="dcterms:W3CDTF">2020-08-01T17:37:50Z</dcterms:modified>
</cp:coreProperties>
</file>